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<sst xmlns="http://schemas.openxmlformats.org/spreadsheetml/2006/main" count="3089" uniqueCount="1163">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</sst>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234724896"/>
        <c:axId val="1176418447"/>
      </c:barChart>
      <c:catAx>
        <c:axId val="23472489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76418447"/>
      </c:catAx>
      <c:valAx>
        <c:axId val="11764184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4724896"/>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564742460"/>
        <c:axId val="225644241"/>
      </c:lineChart>
      <c:catAx>
        <c:axId val="156474246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25644241"/>
      </c:catAx>
      <c:valAx>
        <c:axId val="22564424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64742460"/>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972345432"/>
        <c:axId val="1482559116"/>
      </c:lineChart>
      <c:catAx>
        <c:axId val="197234543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82559116"/>
      </c:catAx>
      <c:valAx>
        <c:axId val="14825591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2345432"/>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897985757"/>
        <c:axId val="836294245"/>
      </c:barChart>
      <c:catAx>
        <c:axId val="189798575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36294245"/>
      </c:catAx>
      <c:valAx>
        <c:axId val="83629424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97985757"/>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221143175"/>
        <c:axId val="1324188390"/>
      </c:lineChart>
      <c:catAx>
        <c:axId val="22114317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24188390"/>
      </c:catAx>
      <c:valAx>
        <c:axId val="13241883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1143175"/>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228402538"/>
        <c:axId val="248080783"/>
      </c:lineChart>
      <c:catAx>
        <c:axId val="22840253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48080783"/>
      </c:catAx>
      <c:valAx>
        <c:axId val="2480807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8402538"/>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57600180"/>
        <c:axId val="1979504710"/>
      </c:lineChart>
      <c:catAx>
        <c:axId val="576001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79504710"/>
      </c:catAx>
      <c:valAx>
        <c:axId val="19795047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600180"/>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834886051"/>
        <c:axId val="745171108"/>
      </c:lineChart>
      <c:catAx>
        <c:axId val="8348860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45171108"/>
      </c:catAx>
      <c:valAx>
        <c:axId val="7451711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4886051"/>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484414179"/>
        <c:axId val="733306520"/>
      </c:areaChart>
      <c:catAx>
        <c:axId val="48441417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733306520"/>
      </c:catAx>
      <c:valAx>
        <c:axId val="7333065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4414179"/>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578123857"/>
        <c:axId val="1526854870"/>
      </c:lineChart>
      <c:catAx>
        <c:axId val="15781238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526854870"/>
      </c:catAx>
      <c:valAx>
        <c:axId val="15268548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8123857"/>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775960481"/>
        <c:axId val="544552437"/>
      </c:lineChart>
      <c:catAx>
        <c:axId val="77596048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544552437"/>
      </c:catAx>
      <c:valAx>
        <c:axId val="5445524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5960481"/>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797251665"/>
        <c:axId val="822037253"/>
      </c:lineChart>
      <c:catAx>
        <c:axId val="17972516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22037253"/>
      </c:catAx>
      <c:valAx>
        <c:axId val="8220372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7251665"/>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191363594"/>
        <c:axId val="1107746179"/>
      </c:lineChart>
      <c:catAx>
        <c:axId val="11913635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107746179"/>
      </c:catAx>
      <c:valAx>
        <c:axId val="11077461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1363594"/>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345502859"/>
        <c:axId val="1780173514"/>
      </c:scatterChart>
      <c:valAx>
        <c:axId val="134550285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0173514"/>
      </c:valAx>
      <c:valAx>
        <c:axId val="17801735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5502859"/>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759886346"/>
        <c:axId val="8068392"/>
      </c:lineChart>
      <c:catAx>
        <c:axId val="17598863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068392"/>
      </c:catAx>
      <c:valAx>
        <c:axId val="80683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9886346"/>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533410398"/>
        <c:axId val="824015577"/>
      </c:lineChart>
      <c:catAx>
        <c:axId val="53341039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24015577"/>
      </c:catAx>
      <c:valAx>
        <c:axId val="824015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3410398"/>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480548390"/>
        <c:axId val="313005040"/>
      </c:lineChart>
      <c:catAx>
        <c:axId val="48054839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13005040"/>
      </c:catAx>
      <c:valAx>
        <c:axId val="3130050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0548390"/>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873986280"/>
        <c:axId val="1501081475"/>
      </c:lineChart>
      <c:catAx>
        <c:axId val="1873986280"/>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01081475"/>
      </c:catAx>
      <c:valAx>
        <c:axId val="150108147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3986280"/>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1421766405"/>
        <c:axId val="579567026"/>
      </c:lineChart>
      <c:catAx>
        <c:axId val="142176640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79567026"/>
      </c:catAx>
      <c:valAx>
        <c:axId val="5795670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1766405"/>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748697361"/>
        <c:axId val="208607445"/>
      </c:lineChart>
      <c:catAx>
        <c:axId val="7486973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8607445"/>
      </c:catAx>
      <c:valAx>
        <c:axId val="2086074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8697361"/>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93240178"/>
        <c:axId val="715598928"/>
      </c:lineChart>
      <c:catAx>
        <c:axId val="9324017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15598928"/>
      </c:catAx>
      <c:valAx>
        <c:axId val="715598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240178"/>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413788881"/>
        <c:axId val="1204475934"/>
      </c:scatterChart>
      <c:valAx>
        <c:axId val="4137888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4475934"/>
      </c:valAx>
      <c:valAx>
        <c:axId val="1204475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3788881"/>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449513019"/>
        <c:axId val="407428496"/>
      </c:scatterChart>
      <c:valAx>
        <c:axId val="4495130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7428496"/>
      </c:valAx>
      <c:valAx>
        <c:axId val="4074284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49513019"/>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388050164"/>
        <c:axId val="2093703378"/>
      </c:scatterChart>
      <c:valAx>
        <c:axId val="13880501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3703378"/>
      </c:valAx>
      <c:valAx>
        <c:axId val="2093703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8050164"/>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254148067"/>
        <c:axId val="1702456845"/>
      </c:lineChart>
      <c:catAx>
        <c:axId val="2541480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02456845"/>
      </c:catAx>
      <c:valAx>
        <c:axId val="1702456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4148067"/>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398187345"/>
        <c:axId val="1586738005"/>
      </c:lineChart>
      <c:catAx>
        <c:axId val="139818734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86738005"/>
      </c:catAx>
      <c:valAx>
        <c:axId val="1586738005"/>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98187345"/>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1883534606"/>
        <c:axId val="711746656"/>
      </c:lineChart>
      <c:catAx>
        <c:axId val="188353460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711746656"/>
      </c:catAx>
      <c:valAx>
        <c:axId val="71174665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3534606"/>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423475670"/>
        <c:axId val="253790803"/>
      </c:scatterChart>
      <c:valAx>
        <c:axId val="4234756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3790803"/>
      </c:valAx>
      <c:valAx>
        <c:axId val="2537908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3475670"/>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98168453"/>
        <c:axId val="392886661"/>
      </c:scatterChart>
      <c:valAx>
        <c:axId val="981684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2886661"/>
      </c:valAx>
      <c:valAx>
        <c:axId val="3928866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168453"/>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708652924"/>
        <c:axId val="815170622"/>
      </c:lineChart>
      <c:catAx>
        <c:axId val="170865292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15170622"/>
      </c:catAx>
      <c:valAx>
        <c:axId val="815170622"/>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8652924"/>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693817002"/>
        <c:axId val="1448370043"/>
      </c:scatterChart>
      <c:valAx>
        <c:axId val="6938170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8370043"/>
      </c:valAx>
      <c:valAx>
        <c:axId val="14483700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3817002"/>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622806184"/>
        <c:axId val="1910360065"/>
      </c:scatterChart>
      <c:valAx>
        <c:axId val="6228061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0360065"/>
      </c:valAx>
      <c:valAx>
        <c:axId val="19103600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2806184"/>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2069975800"/>
        <c:axId val="205872441"/>
      </c:lineChart>
      <c:catAx>
        <c:axId val="20699758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05872441"/>
      </c:catAx>
      <c:valAx>
        <c:axId val="20587244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69975800"/>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48297114"/>
        <c:axId val="946195916"/>
      </c:lineChart>
      <c:catAx>
        <c:axId val="482971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946195916"/>
      </c:catAx>
      <c:valAx>
        <c:axId val="94619591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8297114"/>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888188661"/>
        <c:axId val="1553543688"/>
      </c:lineChart>
      <c:catAx>
        <c:axId val="88818866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553543688"/>
      </c:catAx>
      <c:valAx>
        <c:axId val="155354368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88188661"/>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546447701"/>
        <c:axId val="297914391"/>
      </c:lineChart>
      <c:catAx>
        <c:axId val="15464477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97914391"/>
      </c:catAx>
      <c:valAx>
        <c:axId val="29791439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46447701"/>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174636817"/>
        <c:axId val="2033859311"/>
      </c:scatterChart>
      <c:valAx>
        <c:axId val="117463681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33859311"/>
      </c:valAx>
      <c:valAx>
        <c:axId val="203385931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74636817"/>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000459791"/>
        <c:axId val="1565938246"/>
      </c:scatterChart>
      <c:valAx>
        <c:axId val="100045979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65938246"/>
      </c:valAx>
      <c:valAx>
        <c:axId val="156593824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00459791"/>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051914784"/>
        <c:axId val="1589527778"/>
      </c:scatterChart>
      <c:valAx>
        <c:axId val="105191478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89527778"/>
      </c:valAx>
      <c:valAx>
        <c:axId val="158952777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51914784"/>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499188542"/>
        <c:axId val="1321567778"/>
      </c:scatterChart>
      <c:valAx>
        <c:axId val="4991885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1567778"/>
      </c:valAx>
      <c:valAx>
        <c:axId val="1321567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9188542"/>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1122965227"/>
        <c:axId val="540686035"/>
      </c:scatterChart>
      <c:valAx>
        <c:axId val="11229652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40686035"/>
      </c:valAx>
      <c:valAx>
        <c:axId val="5406860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2965227"/>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2110123325"/>
        <c:axId val="126637150"/>
      </c:lineChart>
      <c:catAx>
        <c:axId val="211012332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6637150"/>
      </c:catAx>
      <c:valAx>
        <c:axId val="126637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0123325"/>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428914710"/>
        <c:axId val="184481448"/>
      </c:scatterChart>
      <c:valAx>
        <c:axId val="142891471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481448"/>
      </c:valAx>
      <c:valAx>
        <c:axId val="1844814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8914710"/>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354168249"/>
        <c:axId val="2127237263"/>
      </c:scatterChart>
      <c:valAx>
        <c:axId val="13541682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27237263"/>
      </c:valAx>
      <c:valAx>
        <c:axId val="2127237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54168249"/>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688978731"/>
        <c:axId val="1677089290"/>
      </c:lineChart>
      <c:catAx>
        <c:axId val="168897873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77089290"/>
      </c:catAx>
      <c:valAx>
        <c:axId val="16770892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8978731"/>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390377127"/>
        <c:axId val="938598279"/>
      </c:scatterChart>
      <c:valAx>
        <c:axId val="3903771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938598279"/>
      </c:valAx>
      <c:valAx>
        <c:axId val="9385982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390377127"/>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639493277"/>
        <c:axId val="1791521865"/>
      </c:scatterChart>
      <c:valAx>
        <c:axId val="16394932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1521865"/>
      </c:valAx>
      <c:valAx>
        <c:axId val="17915218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9493277"/>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530007185"/>
        <c:axId val="159294486"/>
      </c:scatterChart>
      <c:valAx>
        <c:axId val="5300071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294486"/>
      </c:valAx>
      <c:valAx>
        <c:axId val="159294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30007185"/>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162050425"/>
        <c:axId val="624237635"/>
      </c:scatterChart>
      <c:valAx>
        <c:axId val="116205042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4237635"/>
      </c:valAx>
      <c:valAx>
        <c:axId val="6242376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2050425"/>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066800512"/>
        <c:axId val="1079639252"/>
      </c:scatterChart>
      <c:valAx>
        <c:axId val="10668005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9639252"/>
      </c:valAx>
      <c:valAx>
        <c:axId val="10796392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6800512"/>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864515382"/>
        <c:axId val="68542926"/>
      </c:scatterChart>
      <c:valAx>
        <c:axId val="186451538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8542926"/>
      </c:valAx>
      <c:valAx>
        <c:axId val="685429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4515382"/>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092749677"/>
        <c:axId val="633928801"/>
      </c:scatterChart>
      <c:valAx>
        <c:axId val="10927496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3928801"/>
      </c:valAx>
      <c:valAx>
        <c:axId val="6339288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92749677"/>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961558436"/>
        <c:axId val="2131259609"/>
      </c:scatterChart>
      <c:valAx>
        <c:axId val="96155843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1259609"/>
      </c:valAx>
      <c:valAx>
        <c:axId val="21312596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61558436"/>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620970765"/>
        <c:axId val="1532500312"/>
      </c:scatterChart>
      <c:valAx>
        <c:axId val="16209707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2500312"/>
      </c:valAx>
      <c:valAx>
        <c:axId val="15325003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0970765"/>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010028869"/>
        <c:axId val="1482657275"/>
      </c:scatterChart>
      <c:valAx>
        <c:axId val="10100288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2657275"/>
      </c:valAx>
      <c:valAx>
        <c:axId val="14826572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10028869"/>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927499606"/>
        <c:axId val="347443304"/>
      </c:lineChart>
      <c:catAx>
        <c:axId val="9274996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47443304"/>
      </c:catAx>
      <c:valAx>
        <c:axId val="3474433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7499606"/>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368522867"/>
        <c:axId val="264567566"/>
      </c:lineChart>
      <c:catAx>
        <c:axId val="3685228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64567566"/>
      </c:catAx>
      <c:valAx>
        <c:axId val="2645675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8522867"/>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2001385389"/>
        <c:axId val="1722318765"/>
      </c:lineChart>
      <c:catAx>
        <c:axId val="20013853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22318765"/>
      </c:catAx>
      <c:valAx>
        <c:axId val="17223187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1385389"/>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537520641"/>
        <c:axId val="954495149"/>
      </c:lineChart>
      <c:catAx>
        <c:axId val="153752064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54495149"/>
      </c:catAx>
      <c:valAx>
        <c:axId val="9544951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7520641"/>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173707926"/>
        <c:axId val="973756887"/>
      </c:scatterChart>
      <c:valAx>
        <c:axId val="11737079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3756887"/>
      </c:valAx>
      <c:valAx>
        <c:axId val="9737568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73707926"/>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446430917"/>
        <c:axId val="228765797"/>
      </c:lineChart>
      <c:catAx>
        <c:axId val="14464309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28765797"/>
      </c:catAx>
      <c:valAx>
        <c:axId val="2287657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6430917"/>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266233017"/>
        <c:axId val="615709882"/>
      </c:lineChart>
      <c:catAx>
        <c:axId val="126623301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615709882"/>
      </c:catAx>
      <c:valAx>
        <c:axId val="61570988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266233017"/>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703828093"/>
        <c:axId val="1143079331"/>
      </c:lineChart>
      <c:catAx>
        <c:axId val="170382809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43079331"/>
      </c:catAx>
      <c:valAx>
        <c:axId val="11430793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3828093"/>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669950554"/>
        <c:axId val="245116324"/>
      </c:scatterChart>
      <c:valAx>
        <c:axId val="16699505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5116324"/>
      </c:valAx>
      <c:valAx>
        <c:axId val="2451163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9950554"/>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492405151"/>
        <c:axId val="1261824155"/>
      </c:scatterChart>
      <c:valAx>
        <c:axId val="4924051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1824155"/>
      </c:valAx>
      <c:valAx>
        <c:axId val="12618241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2405151"/>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593303565"/>
        <c:axId val="1689203036"/>
      </c:scatterChart>
      <c:valAx>
        <c:axId val="15933035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9203036"/>
      </c:valAx>
      <c:valAx>
        <c:axId val="16892030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3303565"/>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293468557"/>
        <c:axId val="1533865476"/>
      </c:scatterChart>
      <c:valAx>
        <c:axId val="2934685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33865476"/>
      </c:valAx>
      <c:valAx>
        <c:axId val="15338654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3468557"/>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613121295"/>
        <c:axId val="1381279670"/>
      </c:scatterChart>
      <c:valAx>
        <c:axId val="16131212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1279670"/>
      </c:valAx>
      <c:valAx>
        <c:axId val="13812796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3121295"/>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904951149"/>
        <c:axId val="1941148240"/>
      </c:scatterChart>
      <c:valAx>
        <c:axId val="9049511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1148240"/>
      </c:valAx>
      <c:valAx>
        <c:axId val="19411482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4951149"/>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001796003"/>
        <c:axId val="184401711"/>
      </c:scatterChart>
      <c:valAx>
        <c:axId val="10017960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401711"/>
      </c:valAx>
      <c:valAx>
        <c:axId val="1844017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01796003"/>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05326113"/>
        <c:axId val="82511715"/>
      </c:scatterChart>
      <c:valAx>
        <c:axId val="10532611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511715"/>
      </c:valAx>
      <c:valAx>
        <c:axId val="82511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326113"/>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2065230567"/>
        <c:axId val="468730443"/>
      </c:scatterChart>
      <c:valAx>
        <c:axId val="20652305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8730443"/>
      </c:valAx>
      <c:valAx>
        <c:axId val="4687304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5230567"/>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368960833"/>
        <c:axId val="204377069"/>
      </c:lineChart>
      <c:catAx>
        <c:axId val="3689608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4377069"/>
      </c:catAx>
      <c:valAx>
        <c:axId val="2043770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8960833"/>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417570023"/>
        <c:axId val="1979777627"/>
      </c:lineChart>
      <c:catAx>
        <c:axId val="141757002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79777627"/>
      </c:catAx>
      <c:valAx>
        <c:axId val="19797776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7570023"/>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265053945"/>
        <c:axId val="678133210"/>
      </c:lineChart>
      <c:catAx>
        <c:axId val="26505394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678133210"/>
      </c:catAx>
      <c:valAx>
        <c:axId val="67813321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265053945"/>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517756674"/>
        <c:axId val="395156026"/>
      </c:scatterChart>
      <c:valAx>
        <c:axId val="151775667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5156026"/>
      </c:valAx>
      <c:valAx>
        <c:axId val="3951560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17756674"/>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080603128"/>
        <c:axId val="1447305677"/>
      </c:scatterChart>
      <c:valAx>
        <c:axId val="1080603128"/>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47305677"/>
      </c:valAx>
      <c:valAx>
        <c:axId val="144730567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080603128"/>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264177523"/>
        <c:axId val="1695010919"/>
      </c:scatterChart>
      <c:valAx>
        <c:axId val="26417752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695010919"/>
      </c:valAx>
      <c:valAx>
        <c:axId val="169501091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64177523"/>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18648.324747507</v>
      </c>
      <c r="I3">
        <v>159.91697292678</v>
      </c>
      <c r="J3" s="41">
        <f t="shared" ref="J3:J13" si="1">I3/sum(I$3:I$13,I$15)</f>
        <v>0.1900000016</v>
      </c>
      <c r="K3" s="43"/>
      <c r="L3" s="32"/>
      <c r="M3" s="32"/>
      <c r="N3" s="32"/>
    </row>
    <row r="4" ht="15.75" customHeight="1">
      <c r="A4" s="38" t="s">
        <v>153</v>
      </c>
      <c r="B4" s="39">
        <v>0.1176</v>
      </c>
      <c r="C4" s="40">
        <v>0.181</v>
      </c>
      <c r="D4" s="41"/>
      <c r="E4" s="24"/>
      <c r="F4" s="24"/>
      <c r="G4" s="42" t="s">
        <v>153</v>
      </c>
      <c r="H4">
        <v>30576.4424662437</v>
      </c>
      <c r="I4">
        <v>254.45715420408</v>
      </c>
      <c r="J4" s="41">
        <f t="shared" si="1"/>
        <v>0.3023247553</v>
      </c>
      <c r="K4" s="43"/>
      <c r="L4" s="32"/>
      <c r="M4" s="32"/>
      <c r="N4" s="32"/>
    </row>
    <row r="5" ht="15.75" customHeight="1">
      <c r="A5" s="44" t="s">
        <v>154</v>
      </c>
      <c r="B5" s="22" t="s">
        <v>155</v>
      </c>
      <c r="C5" s="45" t="s">
        <v>156</v>
      </c>
      <c r="D5" s="41"/>
      <c r="E5" s="24"/>
      <c r="F5" s="24"/>
      <c r="G5" s="46" t="s">
        <v>157</v>
      </c>
      <c r="H5">
        <v>60968.3798087564</v>
      </c>
      <c r="I5">
        <v>286.448407115202</v>
      </c>
      <c r="J5" s="41">
        <f t="shared" si="1"/>
        <v>0.3403340923</v>
      </c>
      <c r="K5" s="43"/>
      <c r="L5" s="32"/>
      <c r="M5" s="32"/>
      <c r="N5" s="32"/>
    </row>
    <row r="6" ht="15.75" customHeight="1">
      <c r="A6" s="44" t="s">
        <v>158</v>
      </c>
      <c r="B6" s="47" t="s">
        <v>159</v>
      </c>
      <c r="C6" s="48" t="s">
        <v>159</v>
      </c>
      <c r="D6" s="41"/>
      <c r="E6" s="24"/>
      <c r="F6" s="24"/>
      <c r="G6" s="46" t="s">
        <v>158</v>
      </c>
      <c r="H6">
        <v>38968.9318887556</v>
      </c>
      <c r="I6">
        <v>14.5954972873372</v>
      </c>
      <c r="J6" s="41">
        <f t="shared" si="1"/>
        <v>0.01734115183</v>
      </c>
      <c r="K6" s="43"/>
      <c r="L6" s="32"/>
      <c r="M6" s="32"/>
      <c r="N6" s="32"/>
    </row>
    <row r="7" ht="15.75" customHeight="1">
      <c r="A7" s="38" t="s">
        <v>160</v>
      </c>
      <c r="B7" s="39">
        <v>0.055</v>
      </c>
      <c r="C7" s="40">
        <v>0.07970868105778128</v>
      </c>
      <c r="D7" s="41"/>
      <c r="E7" s="24"/>
      <c r="F7" s="24"/>
      <c r="G7" s="42" t="s">
        <v>160</v>
      </c>
      <c r="H7">
        <v>1196.31873886247</v>
      </c>
      <c r="I7">
        <v>8.41668271303856</v>
      </c>
      <c r="J7" s="41">
        <f t="shared" si="1"/>
        <v>0.01</v>
      </c>
      <c r="K7" s="43"/>
      <c r="L7" s="32"/>
      <c r="M7" s="32"/>
      <c r="N7" s="32"/>
    </row>
    <row r="8" ht="15.75" customHeight="1">
      <c r="A8" s="44" t="s">
        <v>161</v>
      </c>
      <c r="B8" s="39">
        <v>0.1442</v>
      </c>
      <c r="C8" s="40">
        <v>0.026480274320664382</v>
      </c>
      <c r="D8" s="41"/>
      <c r="E8" s="24"/>
      <c r="F8" s="24"/>
      <c r="G8" s="46" t="s">
        <v>161</v>
      </c>
      <c r="H8">
        <v>49398.703966987</v>
      </c>
      <c r="I8">
        <v>92.5835098432462</v>
      </c>
      <c r="J8" s="41">
        <f t="shared" si="1"/>
        <v>0.11</v>
      </c>
      <c r="K8" s="43"/>
      <c r="L8" s="32"/>
      <c r="M8" s="32"/>
      <c r="N8" s="32"/>
    </row>
    <row r="9" ht="15.75" customHeight="1">
      <c r="A9" s="38" t="s">
        <v>162</v>
      </c>
      <c r="B9" s="39">
        <v>0.0824</v>
      </c>
      <c r="C9" s="40">
        <v>0.07728600020376007</v>
      </c>
      <c r="D9" s="41"/>
      <c r="E9" s="24"/>
      <c r="F9" s="24"/>
      <c r="G9" s="42" t="s">
        <v>162</v>
      </c>
      <c r="H9">
        <v>4903.5892179746</v>
      </c>
      <c r="I9">
        <v>16.833365426006</v>
      </c>
      <c r="J9" s="41">
        <f t="shared" si="1"/>
        <v>0.02</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1018.24303852508</v>
      </c>
      <c r="I11">
        <v>8.41668178816499</v>
      </c>
      <c r="J11" s="41">
        <f t="shared" si="1"/>
        <v>0.009999998901</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50.0</v>
      </c>
      <c r="I16">
        <v>0.0</v>
      </c>
      <c r="J16" s="32"/>
      <c r="K16" s="43"/>
      <c r="L16" s="32"/>
      <c r="M16" s="32"/>
      <c r="N16" s="32"/>
    </row>
    <row r="17" ht="15.75" customHeight="1">
      <c r="A17" s="32"/>
      <c r="B17" s="32"/>
      <c r="C17" s="32"/>
      <c r="D17" s="32"/>
      <c r="E17" s="32"/>
      <c r="F17" s="52"/>
      <c r="G17" s="57" t="s">
        <v>174</v>
      </c>
      <c r="H17">
        <v>345.0</v>
      </c>
      <c r="I17">
        <v>0.0</v>
      </c>
      <c r="J17" s="32"/>
      <c r="K17" s="43"/>
      <c r="L17" s="32"/>
      <c r="M17" s="32"/>
      <c r="N17" s="32"/>
    </row>
    <row r="18" ht="15.75" customHeight="1">
      <c r="A18" s="32"/>
      <c r="B18" s="32"/>
      <c r="C18" s="32"/>
      <c r="D18" s="32"/>
      <c r="E18" s="32"/>
      <c r="F18" s="32"/>
      <c r="G18" s="58" t="s">
        <v>175</v>
      </c>
      <c r="H18">
        <v>0.164653899888361</v>
      </c>
      <c r="I18">
        <v>0.0</v>
      </c>
      <c r="J18" s="32"/>
      <c r="K18" s="43"/>
      <c r="L18" s="32"/>
      <c r="M18" s="32"/>
      <c r="N18" s="32"/>
    </row>
    <row r="19" ht="15.75" customHeight="1">
      <c r="A19" s="24"/>
      <c r="B19" s="24"/>
      <c r="C19" s="24"/>
      <c r="D19" s="32"/>
      <c r="E19" s="32"/>
      <c r="F19" s="32"/>
      <c r="G19" s="58" t="s">
        <v>176</v>
      </c>
      <c r="H19">
        <v>0.171472539847468</v>
      </c>
      <c r="I19">
        <v>0.0</v>
      </c>
      <c r="J19" s="32"/>
      <c r="K19" s="43"/>
      <c r="L19" s="32"/>
      <c r="M19" s="32"/>
      <c r="N19" s="32"/>
    </row>
    <row r="20" ht="16.5" customHeight="1">
      <c r="A20" s="59"/>
      <c r="B20" s="60"/>
      <c r="C20" s="43"/>
      <c r="D20" s="32"/>
      <c r="E20" s="32"/>
      <c r="F20" s="32"/>
      <c r="G20" s="57" t="s">
        <v>177</v>
      </c>
      <c r="H20">
        <v>159206.179834421</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1.4787879934396</v>
      </c>
      <c r="I21">
        <v>0.0</v>
      </c>
      <c r="J21" s="43"/>
      <c r="K21" s="43"/>
      <c r="L21" s="43"/>
      <c r="M21" s="43"/>
      <c r="N21" s="43"/>
    </row>
    <row r="22" ht="15.75" customHeight="1">
      <c r="A22" s="59" t="s">
        <v>180</v>
      </c>
      <c r="B22" s="64">
        <f>'Inflation GDP Population'!U15</f>
        <v>0.01974797033</v>
      </c>
      <c r="C22" s="32"/>
      <c r="D22" s="32"/>
      <c r="E22" s="32"/>
      <c r="F22" s="32"/>
      <c r="G22" s="57" t="s">
        <v>181</v>
      </c>
      <c r="H22">
        <v>2.1615491520022</v>
      </c>
      <c r="I22">
        <v>0.0</v>
      </c>
      <c r="J22" s="32"/>
      <c r="K22" s="32"/>
      <c r="L22" s="32"/>
      <c r="M22" s="32"/>
      <c r="N22" s="32"/>
    </row>
    <row r="23" ht="15.75" customHeight="1">
      <c r="A23" s="65" t="s">
        <v>182</v>
      </c>
      <c r="B23" s="66" t="s">
        <v>183</v>
      </c>
      <c r="C23" s="32"/>
      <c r="D23" s="32"/>
      <c r="E23" s="32"/>
      <c r="F23" s="32"/>
      <c r="G23" s="57" t="s">
        <v>184</v>
      </c>
      <c r="H23">
        <v>54047.43044</v>
      </c>
      <c r="I23">
        <v>0.0</v>
      </c>
      <c r="J23" s="32"/>
      <c r="K23" s="32"/>
      <c r="L23" s="32"/>
      <c r="M23" s="32"/>
      <c r="N23" s="32"/>
    </row>
    <row r="24" ht="15.75" customHeight="1">
      <c r="A24" s="67" t="s">
        <v>152</v>
      </c>
      <c r="B24" s="68">
        <f t="shared" ref="B24:B26" si="2">if(H3&gt;0,I3*1000000/(H3*8760),0)</f>
        <v>0.9789277296</v>
      </c>
      <c r="C24" s="32"/>
      <c r="D24" s="32"/>
      <c r="E24" s="32"/>
      <c r="F24" s="32"/>
      <c r="G24" s="57" t="s">
        <v>185</v>
      </c>
      <c r="H24">
        <v>777.4810526</v>
      </c>
      <c r="I24">
        <v>0.0</v>
      </c>
      <c r="J24" s="32"/>
      <c r="K24" s="32"/>
      <c r="L24" s="32"/>
      <c r="M24" s="32"/>
      <c r="N24" s="32"/>
    </row>
    <row r="25" ht="15.75" customHeight="1">
      <c r="A25" s="67" t="s">
        <v>153</v>
      </c>
      <c r="B25" s="68">
        <f t="shared" si="2"/>
        <v>0.95</v>
      </c>
      <c r="C25" s="32"/>
      <c r="D25" s="32"/>
      <c r="E25" s="32"/>
      <c r="F25" s="32"/>
      <c r="G25" s="57" t="s">
        <v>186</v>
      </c>
      <c r="H25">
        <v>54047.43044</v>
      </c>
      <c r="I25">
        <v>0.0</v>
      </c>
      <c r="J25" s="32"/>
      <c r="K25" s="32"/>
      <c r="L25" s="32"/>
      <c r="M25" s="32"/>
      <c r="N25" s="32"/>
    </row>
    <row r="26" ht="15.75" customHeight="1">
      <c r="A26" s="69" t="s">
        <v>157</v>
      </c>
      <c r="B26" s="68">
        <f t="shared" si="2"/>
        <v>0.5363368677</v>
      </c>
      <c r="C26" s="32"/>
      <c r="D26" s="32"/>
      <c r="E26" s="32"/>
      <c r="F26" s="32"/>
      <c r="G26" s="57" t="s">
        <v>187</v>
      </c>
      <c r="H26">
        <v>777.4810526</v>
      </c>
      <c r="I26">
        <v>0.0</v>
      </c>
      <c r="J26" s="32"/>
      <c r="K26" s="32"/>
      <c r="L26" s="32"/>
      <c r="M26" s="32"/>
      <c r="N26" s="32"/>
    </row>
    <row r="27" ht="15.75" customHeight="1">
      <c r="A27" s="70" t="s">
        <v>158</v>
      </c>
      <c r="B27" s="68">
        <f>if(H6&gt;0, I6*1000000/(H6*8760), 0)</f>
        <v>0.04275592318</v>
      </c>
      <c r="C27" s="32"/>
      <c r="D27" s="32"/>
      <c r="E27" s="32"/>
      <c r="F27" s="32"/>
      <c r="G27" s="32"/>
      <c r="J27" s="32"/>
      <c r="K27" s="32"/>
      <c r="L27" s="32"/>
      <c r="M27" s="32"/>
      <c r="N27" s="32"/>
    </row>
    <row r="28" ht="15.75" customHeight="1">
      <c r="A28" s="67" t="s">
        <v>160</v>
      </c>
      <c r="B28" s="68">
        <f>if(H7 &gt; 0, (I7*1000000/(H7*8760)), 0)</f>
        <v>0.8031375734</v>
      </c>
      <c r="C28" s="32"/>
      <c r="D28" s="32"/>
      <c r="E28" s="32"/>
      <c r="F28" s="32"/>
      <c r="G28" s="32"/>
      <c r="J28" s="32"/>
      <c r="K28" s="32"/>
      <c r="L28" s="32"/>
      <c r="M28" s="32"/>
      <c r="N28" s="32"/>
    </row>
    <row r="29" ht="15.75" customHeight="1">
      <c r="A29" s="71" t="s">
        <v>161</v>
      </c>
      <c r="B29" s="68">
        <f>if(H8&gt;0, I8*1000000/(H8*8760), 0)</f>
        <v>0.2139508321</v>
      </c>
      <c r="C29" s="32"/>
      <c r="D29" s="32"/>
      <c r="E29" s="32"/>
      <c r="F29" s="32"/>
      <c r="G29" s="32"/>
      <c r="J29" s="32"/>
      <c r="K29" s="32"/>
      <c r="L29" s="32"/>
      <c r="M29" s="32"/>
      <c r="N29" s="32"/>
    </row>
    <row r="30" ht="15.75" customHeight="1">
      <c r="A30" s="67" t="s">
        <v>162</v>
      </c>
      <c r="B30" s="68">
        <f t="shared" ref="B30:B31" si="3">if(H9&gt;0,I9*1000000/(H9*8760),0)</f>
        <v>0.3918796972</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0.9435943944</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127758.4</v>
      </c>
      <c r="E2" s="82">
        <f>sum(Model!D8,Model!D426,,Model!D427,Model!D672,Model!D897,Model!D1122,Model!D1349,Model!D1574,Model!D1799*0,Model!D2024,Model!D2247,Model!D3534)</f>
        <v>135664.4</v>
      </c>
      <c r="F2" s="82">
        <f>sum(Model!E8,Model!E426,,Model!E427,Model!E672,Model!E897,Model!E1122,Model!E1349,Model!E1574,Model!E1799*0,Model!E2024,Model!E2247,Model!E3534)</f>
        <v>145777</v>
      </c>
      <c r="G2" s="82">
        <f>sum(Model!F8,Model!F426,,Model!F427,Model!F672,Model!F897,Model!F1122,Model!F1349,Model!F1574,Model!F1799*0,Model!F2024,Model!F2247,Model!F3534)</f>
        <v>156627.5</v>
      </c>
      <c r="H2" s="82">
        <f>sum(Model!G8,Model!G426,,Model!G427,Model!G672,Model!G897,Model!G1122,Model!G1349,Model!G1574,Model!G1799*0,Model!G2024,Model!G2247,Model!G3534)</f>
        <v>159601.8</v>
      </c>
      <c r="I2" s="82">
        <f>sum(Model!H8,Model!H426,,Model!H427,Model!H672,Model!H897,Model!H1122,Model!H1349,Model!H1574,Model!H1799*0,Model!H2024,Model!H2247,Model!H3534)</f>
        <v>161027</v>
      </c>
      <c r="J2" s="82">
        <f>sum(Model!I8,Model!I426,,Model!I427,Model!I672,Model!I897,Model!I1122,Model!I1349,Model!I1574,Model!I1799*0,Model!I2024,Model!I2247,Model!I3534)</f>
        <v>162017.2</v>
      </c>
      <c r="K2" s="82">
        <f>sum(Model!J8,Model!J426,,Model!J427,Model!J672,Model!J897,Model!J1122,Model!J1349,Model!J1574,Model!J1799*0,Model!J2024,Model!J2247,Model!J3534)</f>
        <v>163254</v>
      </c>
      <c r="L2" s="82">
        <f>sum(Model!K8,Model!K426,,Model!K427,Model!K672,Model!K897,Model!K1122,Model!K1349,Model!K1574,Model!K1799*0,Model!K2024,Model!K2247,Model!K3534)</f>
        <v>164551</v>
      </c>
      <c r="M2" s="82">
        <f>sum(Model!L8,Model!L426,,Model!L427,Model!L672,Model!L897,Model!L1122,Model!L1349,Model!L1574,Model!L1799*0,Model!L2024,Model!L2247,Model!L3534)</f>
        <v>164793.7</v>
      </c>
      <c r="N2" s="82">
        <f>sum(Model!M8,Model!M426,,Model!M427,Model!M672,Model!M897,Model!M1122,Model!M1349,Model!M1574,Model!M1799*0,Model!M2024,Model!M2247,Model!M3534)</f>
        <v>166725</v>
      </c>
      <c r="O2" s="82">
        <f>sum(Model!N8,Model!N426,,Model!N427,Model!N672,Model!N897,Model!N1122,Model!N1349,Model!N1574,Model!N1799*0,Model!N2024,Model!N2247,Model!N3534)</f>
        <v>167865.3</v>
      </c>
      <c r="P2" s="82">
        <f>sum(Model!O8,Model!O426,,Model!O427,Model!O672,Model!O897,Model!O1122,Model!O1349,Model!O1574,Model!O1799*0,Model!O2024,Model!O2247,Model!O3534)</f>
        <v>170536.4</v>
      </c>
      <c r="Q2" s="82">
        <f>sum(Model!P8,Model!P426,,Model!P427,Model!P672,Model!P897,Model!P1122,Model!P1349,Model!P1574,Model!P1799*0,Model!P2024,Model!P2247,Model!P3534)</f>
        <v>169262.8</v>
      </c>
      <c r="R2" s="82">
        <f>sum(Model!Q8,Model!Q426,,Model!Q427,Model!Q672,Model!Q897,Model!Q1122,Model!Q1349,Model!Q1574,Model!Q1799*0,Model!Q2024,Model!Q2247,Model!Q3534)</f>
        <v>169408.7</v>
      </c>
      <c r="S2" s="82">
        <f>sum(Model!R8,Model!R426,,Model!R427,Model!R672,Model!R897,Model!R1122,Model!R1349,Model!R1574,Model!R1799*0,Model!R2024,Model!R2247,Model!R3534)</f>
        <v>165020</v>
      </c>
      <c r="T2" s="82">
        <f>sum(Model!S8,Model!S426,,Model!S427,Model!S672,Model!S897,Model!S1122,Model!S1349,Model!S1574,Model!S1799*0,Model!S2024,Model!S2247,Model!S3534)</f>
        <v>166428.7</v>
      </c>
      <c r="U2" s="82">
        <f>sum(Model!T8,Model!T426,,Model!T427,Model!T672,Model!T897,Model!T1122,Model!T1349,Model!T1574,Model!T1799*0,Model!T2024,Model!T2247,Model!T3534)</f>
        <v>167447.9</v>
      </c>
      <c r="V2" s="82">
        <f>sum(Model!U8,Model!U426,,Model!U427,Model!U672,Model!U897,Model!U1122,Model!U1349,Model!U1574,Model!U1799*0,Model!U2024,Model!U2247,Model!U3534)</f>
        <v>168310.7</v>
      </c>
      <c r="W2" s="82">
        <f>sum(Model!V8,Model!V426,,Model!V427,Model!V672,Model!V897,Model!V1122,Model!V1349,Model!V1574,Model!V1799*0,Model!V2024,Model!V2247,Model!V3534)</f>
        <v>169190.9</v>
      </c>
      <c r="X2" s="82">
        <f>sum(Model!W8,Model!W426,,Model!W427,Model!W672,Model!W897,Model!W1122,Model!W1349,Model!W1574,Model!W1799*0,Model!W2024,Model!W2247,Model!W3534)</f>
        <v>169190.9</v>
      </c>
      <c r="Y2" s="82">
        <f>sum(Model!X8,Model!X426,,Model!X427,Model!X672,Model!X897,Model!X1122,Model!X1349,Model!X1574,Model!X1799*0,Model!X2024,Model!X2247,Model!X3534)</f>
        <v>170407.1678</v>
      </c>
      <c r="Z2" s="82">
        <f>sum(Model!Y8,Model!Y426,,Model!Y427,Model!Y672,Model!Y897,Model!Y1122,Model!Y1349,Model!Y1574,Model!Y1799*0,Model!Y2024,Model!Y2247,Model!Y3534)</f>
        <v>171623.4356</v>
      </c>
      <c r="AA2" s="82">
        <f>sum(Model!Z8,Model!Z426,,Model!Z427,Model!Z672,Model!Z897,Model!Z1122,Model!Z1349,Model!Z1574,Model!Z1799*0,Model!Z2024,Model!Z2247,Model!Z3534)</f>
        <v>172839.7034</v>
      </c>
      <c r="AB2" s="82">
        <f>sum(Model!AA8,Model!AA426,,Model!AA427,Model!AA672,Model!AA897,Model!AA1122,Model!AA1349,Model!AA1574,Model!AA1799*0,Model!AA2024,Model!AA2247,Model!AA3534)</f>
        <v>174055.9712</v>
      </c>
      <c r="AC2" s="82">
        <f>sum(Model!AB8,Model!AB426,,Model!AB427,Model!AB672,Model!AB897,Model!AB1122,Model!AB1349,Model!AB1574,Model!AB1799*0,Model!AB2024,Model!AB2247,Model!AB3534)</f>
        <v>175272.239</v>
      </c>
      <c r="AD2" s="82">
        <f>sum(Model!AC8,Model!AC426,,Model!AC427,Model!AC672,Model!AC897,Model!AC1122,Model!AC1349,Model!AC1574,Model!AC1799*0,Model!AC2024,Model!AC2247,Model!AC3534)</f>
        <v>176488.5068</v>
      </c>
      <c r="AE2" s="82">
        <f>sum(Model!AD8,Model!AD426,,Model!AD427,Model!AD672,Model!AD897,Model!AD1122,Model!AD1349,Model!AD1574,Model!AD1799*0,Model!AD2024,Model!AD2247,Model!AD3534)</f>
        <v>177704.7746</v>
      </c>
      <c r="AF2" s="82">
        <f>sum(Model!AE8,Model!AE426,,Model!AE427,Model!AE672,Model!AE897,Model!AE1122,Model!AE1349,Model!AE1574,Model!AE1799*0,Model!AE2024,Model!AE2247,Model!AE3534)</f>
        <v>178921.0424</v>
      </c>
      <c r="AG2" s="82">
        <f>sum(Model!AF8,Model!AF426,,Model!AF427,Model!AF672,Model!AF897,Model!AF1122,Model!AF1349,Model!AF1574,Model!AF1799*0,Model!AF2024,Model!AF2247,Model!AF3534)</f>
        <v>180137.3102</v>
      </c>
      <c r="AH2" s="82">
        <f>sum(Model!AG8,Model!AG426,,Model!AG427,Model!AG672,Model!AG897,Model!AG1122,Model!AG1349,Model!AG1574,Model!AG1799*0,Model!AG2024,Model!AG2247,Model!AG3534)</f>
        <v>181353.578</v>
      </c>
      <c r="AI2" s="82">
        <f>sum(Model!AH8,Model!AH426,,Model!AH427,Model!AH672,Model!AH897,Model!AH1122,Model!AH1349,Model!AH1574,Model!AH1799*0,Model!AH2024,Model!AH2247,Model!AH3534)</f>
        <v>182569.8458</v>
      </c>
      <c r="AJ2" s="82">
        <f>sum(Model!AI8,Model!AI426,,Model!AI427,Model!AI672,Model!AI897,Model!AI1122,Model!AI1349,Model!AI1574,Model!AI1799*0,Model!AI2024,Model!AI2247,Model!AI3534)</f>
        <v>183786.1135</v>
      </c>
      <c r="AK2" s="82">
        <f>sum(Model!AJ8,Model!AJ426,,Model!AJ427,Model!AJ672,Model!AJ897,Model!AJ1122,Model!AJ1349,Model!AJ1574,Model!AJ1799*0,Model!AJ2024,Model!AJ2247,Model!AJ3534)</f>
        <v>185002.3813</v>
      </c>
      <c r="AL2" s="82">
        <f>sum(Model!AK8,Model!AK426,,Model!AK427,Model!AK672,Model!AK897,Model!AK1122,Model!AK1349,Model!AK1574,Model!AK1799*0,Model!AK2024,Model!AK2247,Model!AK3534)</f>
        <v>186218.6491</v>
      </c>
      <c r="AM2" s="82">
        <f>sum(Model!AL8,Model!AL426,,Model!AL427,Model!AL672,Model!AL897,Model!AL1122,Model!AL1349,Model!AL1574,Model!AL1799*0,Model!AL2024,Model!AL2247,Model!AL3534)</f>
        <v>187434.9169</v>
      </c>
      <c r="AN2" s="82">
        <f>sum(Model!AM8,Model!AM426,,Model!AM427,Model!AM672,Model!AM897,Model!AM1122,Model!AM1349,Model!AM1574,Model!AM1799*0,Model!AM2024,Model!AM2247,Model!AM3534)</f>
        <v>188651.1847</v>
      </c>
      <c r="AO2" s="82">
        <f>sum(Model!AN8,Model!AN426,,Model!AN427,Model!AN672,Model!AN897,Model!AN1122,Model!AN1349,Model!AN1574,Model!AN1799*0,Model!AN2024,Model!AN2247,Model!AN3534)</f>
        <v>189867.4525</v>
      </c>
      <c r="AP2" s="82">
        <f>sum(Model!AO8,Model!AO426,,Model!AO427,Model!AO672,Model!AO897,Model!AO1122,Model!AO1349,Model!AO1574,Model!AO1799*0,Model!AO2024,Model!AO2247,Model!AO3534)</f>
        <v>191083.7203</v>
      </c>
      <c r="AQ2" s="82">
        <f>sum(Model!AP8,Model!AP426,,Model!AP427,Model!AP672,Model!AP897,Model!AP1122,Model!AP1349,Model!AP1574,Model!AP1799*0,Model!AP2024,Model!AP2247,Model!AP3534)</f>
        <v>192299.9881</v>
      </c>
      <c r="AR2" s="82">
        <f>sum(Model!AQ8,Model!AQ426,,Model!AQ427,Model!AQ672,Model!AQ897,Model!AQ1122,Model!AQ1349,Model!AQ1574,Model!AQ1799*0,Model!AQ2024,Model!AQ2247,Model!AQ3534)</f>
        <v>193516.2559</v>
      </c>
      <c r="AS2" s="82">
        <f>sum(Model!AR8,Model!AR426,,Model!AR427,Model!AR672,Model!AR897,Model!AR1122,Model!AR1349,Model!AR1574,Model!AR1799*0,Model!AR2024,Model!AR2247,Model!AR3534)</f>
        <v>194732.5237</v>
      </c>
      <c r="AT2" s="82">
        <f>sum(Model!AS8,Model!AS426,,Model!AS427,Model!AS672,Model!AS897,Model!AS1122,Model!AS1349,Model!AS1574,Model!AS1799*0,Model!AS2024,Model!AS2247,Model!AS3534)</f>
        <v>195948.7915</v>
      </c>
      <c r="AU2" s="82">
        <f>sum(Model!AT8,Model!AT426,,Model!AT427,Model!AT672,Model!AT897,Model!AT1122,Model!AT1349,Model!AT1574,Model!AT1799*0,Model!AT2024,Model!AT2247,Model!AT3534)</f>
        <v>197165.0593</v>
      </c>
      <c r="AV2" s="82">
        <f>sum(Model!AU8,Model!AU426,,Model!AU427,Model!AU672,Model!AU897,Model!AU1122,Model!AU1349,Model!AU1574,Model!AU1799*0,Model!AU2024,Model!AU2247,Model!AU3534)</f>
        <v>198381.3271</v>
      </c>
      <c r="AW2" s="82">
        <f>sum(Model!AV8,Model!AV426,,Model!AV427,Model!AV672,Model!AV897,Model!AV1122,Model!AV1349,Model!AV1574,Model!AV1799*0,Model!AV2024,Model!AV2247,Model!AV3534)</f>
        <v>199597.5949</v>
      </c>
      <c r="AX2" s="82">
        <f>sum(Model!AW8,Model!AW426,,Model!AW427,Model!AW672,Model!AW897,Model!AW1122,Model!AW1349,Model!AW1574,Model!AW1799*0,Model!AW2024,Model!AW2247,Model!AW3534)</f>
        <v>200813.8627</v>
      </c>
      <c r="AY2" s="82">
        <f>sum(Model!AX8,Model!AX426,,Model!AX427,Model!AX672,Model!AX897,Model!AX1122,Model!AX1349,Model!AX1574,Model!AX1799*0,Model!AX2024,Model!AX2247,Model!AX3534)</f>
        <v>202030.1305</v>
      </c>
      <c r="AZ2" s="82">
        <f>sum(Model!AY8,Model!AY426,,Model!AY427,Model!AY672,Model!AY897,Model!AY1122,Model!AY1349,Model!AY1574,Model!AY1799*0,Model!AY2024,Model!AY2247,Model!AY3534)</f>
        <v>203246.3983</v>
      </c>
      <c r="BA2" s="82">
        <f>sum(Model!AZ8,Model!AZ426,,Model!AZ427,Model!AZ672,Model!AZ897,Model!AZ1122,Model!AZ1349,Model!AZ1574,Model!AZ1799*0,Model!AZ2024,Model!AZ2247,Model!AZ3534)</f>
        <v>204462.6661</v>
      </c>
      <c r="BB2" s="82">
        <f>sum(Model!BA8,Model!BA426,,Model!BA427,Model!BA672,Model!BA897,Model!BA1122,Model!BA1349,Model!BA1574,Model!BA1799*0,Model!BA2024,Model!BA2247,Model!BA3534)</f>
        <v>205678.9339</v>
      </c>
      <c r="BC2" s="83"/>
      <c r="BD2" s="83"/>
      <c r="BE2" s="83"/>
      <c r="BF2" s="83"/>
      <c r="BG2" s="83"/>
      <c r="BH2" s="83"/>
      <c r="BI2" s="83"/>
      <c r="BJ2" s="83"/>
      <c r="BK2" s="83"/>
      <c r="BL2" s="83"/>
      <c r="BM2" s="83"/>
      <c r="BN2" s="83"/>
      <c r="BO2" s="83"/>
      <c r="BP2" s="83"/>
    </row>
    <row r="3">
      <c r="A3" s="79" t="s">
        <v>194</v>
      </c>
      <c r="B3" s="80" t="s">
        <v>192</v>
      </c>
      <c r="C3" s="81" t="s">
        <v>195</v>
      </c>
      <c r="D3" s="82">
        <f>Model!C8</f>
        <v>54831.9</v>
      </c>
      <c r="E3" s="82">
        <f>Model!D8</f>
        <v>55291.8</v>
      </c>
      <c r="F3" s="82">
        <f>Model!E8</f>
        <v>55140.1</v>
      </c>
      <c r="G3" s="82">
        <f>Model!F8</f>
        <v>55135.1</v>
      </c>
      <c r="H3" s="82">
        <f>Model!G8</f>
        <v>55122.6</v>
      </c>
      <c r="I3" s="82">
        <f>Model!H8</f>
        <v>55122.6</v>
      </c>
      <c r="J3" s="82">
        <f>Model!I8</f>
        <v>55115.1</v>
      </c>
      <c r="K3" s="82">
        <f>Model!J8</f>
        <v>55706.1</v>
      </c>
      <c r="L3" s="82">
        <f>Model!K8</f>
        <v>56338.1</v>
      </c>
      <c r="M3" s="82">
        <f>Model!L8</f>
        <v>56338.1</v>
      </c>
      <c r="N3" s="82">
        <f>Model!M8</f>
        <v>56338.1</v>
      </c>
      <c r="O3" s="82">
        <f>Model!N8</f>
        <v>55303.4</v>
      </c>
      <c r="P3" s="82">
        <f>Model!O8</f>
        <v>53641.4</v>
      </c>
      <c r="Q3" s="82">
        <f>Model!P8</f>
        <v>51260</v>
      </c>
      <c r="R3" s="82">
        <f>Model!Q8</f>
        <v>50106.6</v>
      </c>
      <c r="S3" s="82">
        <f>Model!R8</f>
        <v>45199.4</v>
      </c>
      <c r="T3" s="82">
        <f>Model!S8</f>
        <v>43686.2</v>
      </c>
      <c r="U3" s="82">
        <f>Model!T8</f>
        <v>43186.2</v>
      </c>
      <c r="V3" s="82">
        <f>Model!U8</f>
        <v>41761.5</v>
      </c>
      <c r="W3" s="82">
        <f>Model!V8</f>
        <v>41761.5</v>
      </c>
      <c r="X3" s="82">
        <f>Model!W8</f>
        <v>41761.5</v>
      </c>
      <c r="Y3" s="82">
        <f>Model!X8</f>
        <v>40991.06082</v>
      </c>
      <c r="Z3" s="82">
        <f>Model!Y8</f>
        <v>40220.62165</v>
      </c>
      <c r="AA3" s="82">
        <f>Model!Z8</f>
        <v>39450.18247</v>
      </c>
      <c r="AB3" s="82">
        <f>Model!AA8</f>
        <v>38679.7433</v>
      </c>
      <c r="AC3" s="82">
        <f>Model!AB8</f>
        <v>37909.30412</v>
      </c>
      <c r="AD3" s="82">
        <f>Model!AC8</f>
        <v>37138.86495</v>
      </c>
      <c r="AE3" s="82">
        <f>Model!AD8</f>
        <v>36368.42577</v>
      </c>
      <c r="AF3" s="82">
        <f>Model!AE8</f>
        <v>35597.9866</v>
      </c>
      <c r="AG3" s="82">
        <f>Model!AF8</f>
        <v>34827.54742</v>
      </c>
      <c r="AH3" s="82">
        <f>Model!AG8</f>
        <v>34057.10825</v>
      </c>
      <c r="AI3" s="82">
        <f>Model!AH8</f>
        <v>33286.66907</v>
      </c>
      <c r="AJ3" s="82">
        <f>Model!AI8</f>
        <v>32516.2299</v>
      </c>
      <c r="AK3" s="82">
        <f>Model!AJ8</f>
        <v>31745.79072</v>
      </c>
      <c r="AL3" s="82">
        <f>Model!AK8</f>
        <v>30975.35155</v>
      </c>
      <c r="AM3" s="82">
        <f>Model!AL8</f>
        <v>30204.91237</v>
      </c>
      <c r="AN3" s="82">
        <f>Model!AM8</f>
        <v>29434.4732</v>
      </c>
      <c r="AO3" s="82">
        <f>Model!AN8</f>
        <v>28664.03402</v>
      </c>
      <c r="AP3" s="82">
        <f>Model!AO8</f>
        <v>27893.59485</v>
      </c>
      <c r="AQ3" s="82">
        <f>Model!AP8</f>
        <v>27123.15567</v>
      </c>
      <c r="AR3" s="82">
        <f>Model!AQ8</f>
        <v>26352.7165</v>
      </c>
      <c r="AS3" s="82">
        <f>Model!AR8</f>
        <v>25582.27732</v>
      </c>
      <c r="AT3" s="82">
        <f>Model!AS8</f>
        <v>24811.83815</v>
      </c>
      <c r="AU3" s="82">
        <f>Model!AT8</f>
        <v>24041.39897</v>
      </c>
      <c r="AV3" s="82">
        <f>Model!AU8</f>
        <v>23270.9598</v>
      </c>
      <c r="AW3" s="82">
        <f>Model!AV8</f>
        <v>22500.52062</v>
      </c>
      <c r="AX3" s="82">
        <f>Model!AW8</f>
        <v>21730.08145</v>
      </c>
      <c r="AY3" s="82">
        <f>Model!AX8</f>
        <v>20959.64227</v>
      </c>
      <c r="AZ3" s="82">
        <f>Model!AY8</f>
        <v>20189.2031</v>
      </c>
      <c r="BA3" s="82">
        <f>Model!AZ8</f>
        <v>19418.76392</v>
      </c>
      <c r="BB3" s="82">
        <f>Model!BA8</f>
        <v>18648.32475</v>
      </c>
      <c r="BC3" s="82"/>
      <c r="BD3" s="83"/>
      <c r="BE3" s="83"/>
      <c r="BF3" s="83"/>
      <c r="BG3" s="83"/>
      <c r="BH3" s="83"/>
      <c r="BI3" s="83"/>
      <c r="BJ3" s="83"/>
      <c r="BK3" s="83"/>
      <c r="BL3" s="83"/>
      <c r="BM3" s="83"/>
      <c r="BN3" s="83"/>
      <c r="BO3" s="83"/>
      <c r="BP3" s="83"/>
    </row>
    <row r="4">
      <c r="A4" s="79" t="s">
        <v>196</v>
      </c>
      <c r="B4" s="80" t="s">
        <v>192</v>
      </c>
      <c r="C4" s="81" t="s">
        <v>197</v>
      </c>
      <c r="D4" s="82">
        <f>Model!C426</f>
        <v>3740.2</v>
      </c>
      <c r="E4" s="82">
        <f>Model!D426</f>
        <v>6775.2</v>
      </c>
      <c r="F4" s="82">
        <f>Model!E426</f>
        <v>13643.9</v>
      </c>
      <c r="G4" s="82">
        <f>Model!F426</f>
        <v>22113.3</v>
      </c>
      <c r="H4" s="82">
        <f>Model!G426</f>
        <v>24587.6</v>
      </c>
      <c r="I4" s="82">
        <f>Model!H426</f>
        <v>25964.2</v>
      </c>
      <c r="J4" s="82">
        <f>Model!I426</f>
        <v>26814.7</v>
      </c>
      <c r="K4" s="82">
        <f>Model!J426</f>
        <v>26814.7</v>
      </c>
      <c r="L4" s="82">
        <f>Model!K426</f>
        <v>27502.8</v>
      </c>
      <c r="M4" s="82">
        <f>Model!L426</f>
        <v>27502.8</v>
      </c>
      <c r="N4" s="82">
        <f>Model!M426</f>
        <v>28930</v>
      </c>
      <c r="O4" s="82">
        <f>Model!N426</f>
        <v>31121.4</v>
      </c>
      <c r="P4" s="82">
        <f>Model!O426</f>
        <v>35583.2</v>
      </c>
      <c r="Q4" s="82">
        <f>Model!P426</f>
        <v>36313.2</v>
      </c>
      <c r="R4" s="82">
        <f>Model!Q426</f>
        <v>37153.2</v>
      </c>
      <c r="S4" s="82">
        <f>Model!R426</f>
        <v>37153.2</v>
      </c>
      <c r="T4" s="82">
        <f>Model!S426</f>
        <v>37153.2</v>
      </c>
      <c r="U4" s="82">
        <f>Model!T426</f>
        <v>37153.2</v>
      </c>
      <c r="V4" s="82">
        <f>Model!U426</f>
        <v>39714.7</v>
      </c>
      <c r="W4" s="82">
        <f>Model!V426</f>
        <v>39714.7</v>
      </c>
      <c r="X4" s="82">
        <f>Model!W426</f>
        <v>39714.7</v>
      </c>
      <c r="Y4" s="82">
        <f>Model!X426</f>
        <v>40423.15599</v>
      </c>
      <c r="Z4" s="82">
        <f>Model!Y426</f>
        <v>41131.61199</v>
      </c>
      <c r="AA4" s="82">
        <f>Model!Z426</f>
        <v>41840.06798</v>
      </c>
      <c r="AB4" s="82">
        <f>Model!AA426</f>
        <v>42548.52397</v>
      </c>
      <c r="AC4" s="82">
        <f>Model!AB426</f>
        <v>43256.97997</v>
      </c>
      <c r="AD4" s="82">
        <f>Model!AC426</f>
        <v>43965.43596</v>
      </c>
      <c r="AE4" s="82">
        <f>Model!AD426</f>
        <v>44673.89196</v>
      </c>
      <c r="AF4" s="82">
        <f>Model!AE426</f>
        <v>45382.34795</v>
      </c>
      <c r="AG4" s="82">
        <f>Model!AF426</f>
        <v>46090.80394</v>
      </c>
      <c r="AH4" s="82">
        <f>Model!AG426</f>
        <v>46799.25994</v>
      </c>
      <c r="AI4" s="82">
        <f>Model!AH426</f>
        <v>47507.71593</v>
      </c>
      <c r="AJ4" s="82">
        <f>Model!AI426</f>
        <v>48216.17192</v>
      </c>
      <c r="AK4" s="82">
        <f>Model!AJ426</f>
        <v>48924.62792</v>
      </c>
      <c r="AL4" s="82">
        <f>Model!AK426</f>
        <v>49633.08391</v>
      </c>
      <c r="AM4" s="82">
        <f>Model!AL426</f>
        <v>50341.5399</v>
      </c>
      <c r="AN4" s="82">
        <f>Model!AM426</f>
        <v>51049.9959</v>
      </c>
      <c r="AO4" s="82">
        <f>Model!AN426</f>
        <v>51758.45189</v>
      </c>
      <c r="AP4" s="82">
        <f>Model!AO426</f>
        <v>52466.90789</v>
      </c>
      <c r="AQ4" s="82">
        <f>Model!AP426</f>
        <v>53175.36388</v>
      </c>
      <c r="AR4" s="82">
        <f>Model!AQ426</f>
        <v>53883.81987</v>
      </c>
      <c r="AS4" s="82">
        <f>Model!AR426</f>
        <v>54592.27587</v>
      </c>
      <c r="AT4" s="82">
        <f>Model!AS426</f>
        <v>55300.73186</v>
      </c>
      <c r="AU4" s="82">
        <f>Model!AT426</f>
        <v>56009.18785</v>
      </c>
      <c r="AV4" s="82">
        <f>Model!AU426</f>
        <v>56717.64385</v>
      </c>
      <c r="AW4" s="82">
        <f>Model!AV426</f>
        <v>57426.09984</v>
      </c>
      <c r="AX4" s="82">
        <f>Model!AW426</f>
        <v>58134.55583</v>
      </c>
      <c r="AY4" s="82">
        <f>Model!AX426</f>
        <v>58843.01183</v>
      </c>
      <c r="AZ4" s="82">
        <f>Model!AY426</f>
        <v>59551.46782</v>
      </c>
      <c r="BA4" s="82">
        <f>Model!AZ426</f>
        <v>60259.92382</v>
      </c>
      <c r="BB4" s="82">
        <f>Model!BA426</f>
        <v>60968.37981</v>
      </c>
      <c r="BC4" s="83"/>
      <c r="BD4" s="83"/>
      <c r="BE4" s="83"/>
      <c r="BF4" s="83"/>
      <c r="BG4" s="83"/>
      <c r="BH4" s="83"/>
      <c r="BI4" s="83"/>
      <c r="BJ4" s="83"/>
      <c r="BK4" s="83"/>
      <c r="BL4" s="83"/>
      <c r="BM4" s="83"/>
      <c r="BN4" s="83"/>
      <c r="BO4" s="83"/>
      <c r="BP4" s="83"/>
    </row>
    <row r="5">
      <c r="A5" s="79" t="s">
        <v>198</v>
      </c>
      <c r="B5" s="80" t="s">
        <v>192</v>
      </c>
      <c r="C5" s="81" t="s">
        <v>199</v>
      </c>
      <c r="D5" s="82">
        <f>Model!C427</f>
        <v>25417.6</v>
      </c>
      <c r="E5" s="82">
        <f>Model!D427</f>
        <v>29810.5</v>
      </c>
      <c r="F5" s="82">
        <f>Model!E427</f>
        <v>33216.9</v>
      </c>
      <c r="G5" s="82">
        <f>Model!F427</f>
        <v>35621.6</v>
      </c>
      <c r="H5" s="82">
        <f>Model!G427</f>
        <v>36033.2</v>
      </c>
      <c r="I5" s="82">
        <f>Model!H427</f>
        <v>36035.3</v>
      </c>
      <c r="J5" s="82">
        <f>Model!I427</f>
        <v>36118.8</v>
      </c>
      <c r="K5" s="82">
        <f>Model!J427</f>
        <v>36738.8</v>
      </c>
      <c r="L5" s="82">
        <f>Model!K427</f>
        <v>36692.8</v>
      </c>
      <c r="M5" s="82">
        <f>Model!L427</f>
        <v>36919.1</v>
      </c>
      <c r="N5" s="82">
        <f>Model!M427</f>
        <v>37317</v>
      </c>
      <c r="O5" s="82">
        <f>Model!N427</f>
        <v>37216.5</v>
      </c>
      <c r="P5" s="82">
        <f>Model!O427</f>
        <v>37126</v>
      </c>
      <c r="Q5" s="82">
        <f>Model!P427</f>
        <v>37135.8</v>
      </c>
      <c r="R5" s="82">
        <f>Model!Q427</f>
        <v>37120.3</v>
      </c>
      <c r="S5" s="82">
        <f>Model!R427</f>
        <v>36812.8</v>
      </c>
      <c r="T5" s="82">
        <f>Model!S427</f>
        <v>36691.9</v>
      </c>
      <c r="U5" s="82">
        <f>Model!T427</f>
        <v>36819.2</v>
      </c>
      <c r="V5" s="82">
        <f>Model!U427</f>
        <v>35731.1</v>
      </c>
      <c r="W5" s="82">
        <f>Model!V427</f>
        <v>35731.1</v>
      </c>
      <c r="X5" s="82">
        <f>Model!W427</f>
        <v>35731.1</v>
      </c>
      <c r="Y5" s="82">
        <f>Model!X427</f>
        <v>35839.02773</v>
      </c>
      <c r="Z5" s="82">
        <f>Model!Y427</f>
        <v>35946.95546</v>
      </c>
      <c r="AA5" s="82">
        <f>Model!Z427</f>
        <v>36054.88319</v>
      </c>
      <c r="AB5" s="82">
        <f>Model!AA427</f>
        <v>36162.81092</v>
      </c>
      <c r="AC5" s="82">
        <f>Model!AB427</f>
        <v>36270.73865</v>
      </c>
      <c r="AD5" s="82">
        <f>Model!AC427</f>
        <v>36378.66638</v>
      </c>
      <c r="AE5" s="82">
        <f>Model!AD427</f>
        <v>36486.59411</v>
      </c>
      <c r="AF5" s="82">
        <f>Model!AE427</f>
        <v>36594.52184</v>
      </c>
      <c r="AG5" s="82">
        <f>Model!AF427</f>
        <v>36702.44957</v>
      </c>
      <c r="AH5" s="82">
        <f>Model!AG427</f>
        <v>36810.3773</v>
      </c>
      <c r="AI5" s="82">
        <f>Model!AH427</f>
        <v>36918.30503</v>
      </c>
      <c r="AJ5" s="82">
        <f>Model!AI427</f>
        <v>37026.23276</v>
      </c>
      <c r="AK5" s="82">
        <f>Model!AJ427</f>
        <v>37134.16049</v>
      </c>
      <c r="AL5" s="82">
        <f>Model!AK427</f>
        <v>37242.08821</v>
      </c>
      <c r="AM5" s="82">
        <f>Model!AL427</f>
        <v>37350.01594</v>
      </c>
      <c r="AN5" s="82">
        <f>Model!AM427</f>
        <v>37457.94367</v>
      </c>
      <c r="AO5" s="82">
        <f>Model!AN427</f>
        <v>37565.8714</v>
      </c>
      <c r="AP5" s="82">
        <f>Model!AO427</f>
        <v>37673.79913</v>
      </c>
      <c r="AQ5" s="82">
        <f>Model!AP427</f>
        <v>37781.72686</v>
      </c>
      <c r="AR5" s="82">
        <f>Model!AQ427</f>
        <v>37889.65459</v>
      </c>
      <c r="AS5" s="82">
        <f>Model!AR427</f>
        <v>37997.58232</v>
      </c>
      <c r="AT5" s="82">
        <f>Model!AS427</f>
        <v>38105.51005</v>
      </c>
      <c r="AU5" s="82">
        <f>Model!AT427</f>
        <v>38213.43778</v>
      </c>
      <c r="AV5" s="82">
        <f>Model!AU427</f>
        <v>38321.36551</v>
      </c>
      <c r="AW5" s="82">
        <f>Model!AV427</f>
        <v>38429.29324</v>
      </c>
      <c r="AX5" s="82">
        <f>Model!AW427</f>
        <v>38537.22097</v>
      </c>
      <c r="AY5" s="82">
        <f>Model!AX427</f>
        <v>38645.1487</v>
      </c>
      <c r="AZ5" s="82">
        <f>Model!AY427</f>
        <v>38753.07643</v>
      </c>
      <c r="BA5" s="82">
        <f>Model!AZ427</f>
        <v>38861.00416</v>
      </c>
      <c r="BB5" s="82">
        <f>Model!BA427</f>
        <v>38968.93189</v>
      </c>
      <c r="BC5" s="83"/>
      <c r="BD5" s="83"/>
      <c r="BE5" s="83"/>
      <c r="BF5" s="83"/>
      <c r="BG5" s="83"/>
      <c r="BH5" s="83"/>
      <c r="BI5" s="83"/>
      <c r="BJ5" s="83"/>
      <c r="BK5" s="83"/>
      <c r="BL5" s="83"/>
      <c r="BM5" s="83"/>
      <c r="BN5" s="83"/>
      <c r="BO5" s="83"/>
      <c r="BP5" s="83"/>
    </row>
    <row r="6">
      <c r="A6" s="79" t="s">
        <v>200</v>
      </c>
      <c r="B6" s="80" t="s">
        <v>192</v>
      </c>
      <c r="C6" s="81" t="s">
        <v>201</v>
      </c>
      <c r="D6" s="82">
        <f>Model!C672</f>
        <v>1.8</v>
      </c>
      <c r="E6" s="82">
        <f>Model!D672</f>
        <v>1.8</v>
      </c>
      <c r="F6" s="82">
        <f>Model!E672</f>
        <v>1.8</v>
      </c>
      <c r="G6" s="82">
        <f>Model!F672</f>
        <v>1.8</v>
      </c>
      <c r="H6" s="82">
        <f>Model!G672</f>
        <v>28.8</v>
      </c>
      <c r="I6" s="82">
        <f>Model!H672</f>
        <v>28.8</v>
      </c>
      <c r="J6" s="82">
        <f>Model!I672</f>
        <v>28.8</v>
      </c>
      <c r="K6" s="82">
        <f>Model!J672</f>
        <v>28.8</v>
      </c>
      <c r="L6" s="82">
        <f>Model!K672</f>
        <v>28.8</v>
      </c>
      <c r="M6" s="82">
        <f>Model!L672</f>
        <v>28.8</v>
      </c>
      <c r="N6" s="82">
        <f>Model!M672</f>
        <v>28.8</v>
      </c>
      <c r="O6" s="82">
        <f>Model!N672</f>
        <v>28.8</v>
      </c>
      <c r="P6" s="82">
        <f>Model!O672</f>
        <v>28.8</v>
      </c>
      <c r="Q6" s="82">
        <f>Model!P672</f>
        <v>28.8</v>
      </c>
      <c r="R6" s="82">
        <f>Model!Q672</f>
        <v>28.8</v>
      </c>
      <c r="S6" s="82">
        <f>Model!R672</f>
        <v>28.8</v>
      </c>
      <c r="T6" s="82">
        <f>Model!S672</f>
        <v>236.8</v>
      </c>
      <c r="U6" s="82">
        <f>Model!T672</f>
        <v>236.8</v>
      </c>
      <c r="V6" s="82">
        <f>Model!U672</f>
        <v>236.8</v>
      </c>
      <c r="W6" s="82">
        <f>Model!V672</f>
        <v>236.8</v>
      </c>
      <c r="X6" s="82">
        <f>Model!W672</f>
        <v>236.8</v>
      </c>
      <c r="Y6" s="82">
        <f>Model!X672</f>
        <v>392.3596406</v>
      </c>
      <c r="Z6" s="82">
        <f>Model!Y672</f>
        <v>547.9192812</v>
      </c>
      <c r="AA6" s="82">
        <f>Model!Z672</f>
        <v>703.4789218</v>
      </c>
      <c r="AB6" s="82">
        <f>Model!AA672</f>
        <v>859.0385624</v>
      </c>
      <c r="AC6" s="82">
        <f>Model!AB672</f>
        <v>1014.598203</v>
      </c>
      <c r="AD6" s="82">
        <f>Model!AC672</f>
        <v>1170.157844</v>
      </c>
      <c r="AE6" s="82">
        <f>Model!AD672</f>
        <v>1325.717484</v>
      </c>
      <c r="AF6" s="82">
        <f>Model!AE672</f>
        <v>1481.277125</v>
      </c>
      <c r="AG6" s="82">
        <f>Model!AF672</f>
        <v>1636.836765</v>
      </c>
      <c r="AH6" s="82">
        <f>Model!AG672</f>
        <v>1792.396406</v>
      </c>
      <c r="AI6" s="82">
        <f>Model!AH672</f>
        <v>1947.956047</v>
      </c>
      <c r="AJ6" s="82">
        <f>Model!AI672</f>
        <v>2103.515687</v>
      </c>
      <c r="AK6" s="82">
        <f>Model!AJ672</f>
        <v>2259.075328</v>
      </c>
      <c r="AL6" s="82">
        <f>Model!AK672</f>
        <v>2414.634968</v>
      </c>
      <c r="AM6" s="82">
        <f>Model!AL672</f>
        <v>2570.194609</v>
      </c>
      <c r="AN6" s="82">
        <f>Model!AM672</f>
        <v>2725.75425</v>
      </c>
      <c r="AO6" s="82">
        <f>Model!AN672</f>
        <v>2881.31389</v>
      </c>
      <c r="AP6" s="82">
        <f>Model!AO672</f>
        <v>3036.873531</v>
      </c>
      <c r="AQ6" s="82">
        <f>Model!AP672</f>
        <v>3192.433171</v>
      </c>
      <c r="AR6" s="82">
        <f>Model!AQ672</f>
        <v>3347.992812</v>
      </c>
      <c r="AS6" s="82">
        <f>Model!AR672</f>
        <v>3503.552453</v>
      </c>
      <c r="AT6" s="82">
        <f>Model!AS672</f>
        <v>3659.112093</v>
      </c>
      <c r="AU6" s="82">
        <f>Model!AT672</f>
        <v>3814.671734</v>
      </c>
      <c r="AV6" s="82">
        <f>Model!AU672</f>
        <v>3970.231374</v>
      </c>
      <c r="AW6" s="82">
        <f>Model!AV672</f>
        <v>4125.791015</v>
      </c>
      <c r="AX6" s="82">
        <f>Model!AW672</f>
        <v>4281.350656</v>
      </c>
      <c r="AY6" s="82">
        <f>Model!AX672</f>
        <v>4436.910296</v>
      </c>
      <c r="AZ6" s="82">
        <f>Model!AY672</f>
        <v>4592.469937</v>
      </c>
      <c r="BA6" s="82">
        <f>Model!AZ672</f>
        <v>4748.029577</v>
      </c>
      <c r="BB6" s="82">
        <f>Model!BA672</f>
        <v>4903.589218</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3.2</v>
      </c>
      <c r="M7" s="82">
        <f>Model!L897</f>
        <v>3.2</v>
      </c>
      <c r="N7" s="82">
        <f>Model!M897</f>
        <v>10.6</v>
      </c>
      <c r="O7" s="82">
        <f>Model!N897</f>
        <v>37.1</v>
      </c>
      <c r="P7" s="82">
        <f>Model!O897</f>
        <v>148.7</v>
      </c>
      <c r="Q7" s="82">
        <f>Model!P897</f>
        <v>431.1</v>
      </c>
      <c r="R7" s="82">
        <f>Model!Q897</f>
        <v>839.5</v>
      </c>
      <c r="S7" s="82">
        <f>Model!R897</f>
        <v>1929.8</v>
      </c>
      <c r="T7" s="82">
        <f>Model!S897</f>
        <v>3583.9</v>
      </c>
      <c r="U7" s="82">
        <f>Model!T897</f>
        <v>5045</v>
      </c>
      <c r="V7" s="82">
        <f>Model!U897</f>
        <v>5925.2</v>
      </c>
      <c r="W7" s="82">
        <f>Model!V897</f>
        <v>6805.4</v>
      </c>
      <c r="X7" s="82">
        <f>Model!W897</f>
        <v>6805.4</v>
      </c>
      <c r="Y7" s="82">
        <f>Model!X897</f>
        <v>8225.176799</v>
      </c>
      <c r="Z7" s="82">
        <f>Model!Y897</f>
        <v>9644.953598</v>
      </c>
      <c r="AA7" s="82">
        <f>Model!Z897</f>
        <v>11064.7304</v>
      </c>
      <c r="AB7" s="82">
        <f>Model!AA897</f>
        <v>12484.5072</v>
      </c>
      <c r="AC7" s="82">
        <f>Model!AB897</f>
        <v>13904.28399</v>
      </c>
      <c r="AD7" s="82">
        <f>Model!AC897</f>
        <v>15324.06079</v>
      </c>
      <c r="AE7" s="82">
        <f>Model!AD897</f>
        <v>16743.83759</v>
      </c>
      <c r="AF7" s="82">
        <f>Model!AE897</f>
        <v>18163.61439</v>
      </c>
      <c r="AG7" s="82">
        <f>Model!AF897</f>
        <v>19583.39119</v>
      </c>
      <c r="AH7" s="82">
        <f>Model!AG897</f>
        <v>21003.16799</v>
      </c>
      <c r="AI7" s="82">
        <f>Model!AH897</f>
        <v>22422.94479</v>
      </c>
      <c r="AJ7" s="82">
        <f>Model!AI897</f>
        <v>23842.72159</v>
      </c>
      <c r="AK7" s="82">
        <f>Model!AJ897</f>
        <v>25262.49839</v>
      </c>
      <c r="AL7" s="82">
        <f>Model!AK897</f>
        <v>26682.27518</v>
      </c>
      <c r="AM7" s="82">
        <f>Model!AL897</f>
        <v>28102.05198</v>
      </c>
      <c r="AN7" s="82">
        <f>Model!AM897</f>
        <v>29521.82878</v>
      </c>
      <c r="AO7" s="82">
        <f>Model!AN897</f>
        <v>30941.60558</v>
      </c>
      <c r="AP7" s="82">
        <f>Model!AO897</f>
        <v>32361.38238</v>
      </c>
      <c r="AQ7" s="82">
        <f>Model!AP897</f>
        <v>33781.15918</v>
      </c>
      <c r="AR7" s="82">
        <f>Model!AQ897</f>
        <v>35200.93598</v>
      </c>
      <c r="AS7" s="82">
        <f>Model!AR897</f>
        <v>36620.71278</v>
      </c>
      <c r="AT7" s="82">
        <f>Model!AS897</f>
        <v>38040.48958</v>
      </c>
      <c r="AU7" s="82">
        <f>Model!AT897</f>
        <v>39460.26637</v>
      </c>
      <c r="AV7" s="82">
        <f>Model!AU897</f>
        <v>40880.04317</v>
      </c>
      <c r="AW7" s="82">
        <f>Model!AV897</f>
        <v>42299.81997</v>
      </c>
      <c r="AX7" s="82">
        <f>Model!AW897</f>
        <v>43719.59677</v>
      </c>
      <c r="AY7" s="82">
        <f>Model!AX897</f>
        <v>45139.37357</v>
      </c>
      <c r="AZ7" s="82">
        <f>Model!AY897</f>
        <v>46559.15037</v>
      </c>
      <c r="BA7" s="82">
        <f>Model!AZ897</f>
        <v>47978.92717</v>
      </c>
      <c r="BB7" s="82">
        <f>Model!BA897</f>
        <v>49398.70397</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26732.9</v>
      </c>
      <c r="E9" s="82">
        <f>Model!D1122</f>
        <v>26732.9</v>
      </c>
      <c r="F9" s="82">
        <f>Model!E1122</f>
        <v>26732.9</v>
      </c>
      <c r="G9" s="82">
        <f>Model!F1122</f>
        <v>26732.9</v>
      </c>
      <c r="H9" s="82">
        <f>Model!G1122</f>
        <v>26732.9</v>
      </c>
      <c r="I9" s="82">
        <f>Model!H1122</f>
        <v>26732.9</v>
      </c>
      <c r="J9" s="82">
        <f>Model!I1122</f>
        <v>26732.9</v>
      </c>
      <c r="K9" s="82">
        <f>Model!J1122</f>
        <v>26732.9</v>
      </c>
      <c r="L9" s="82">
        <f>Model!K1122</f>
        <v>26732.9</v>
      </c>
      <c r="M9" s="82">
        <f>Model!L1122</f>
        <v>26732.9</v>
      </c>
      <c r="N9" s="82">
        <f>Model!M1122</f>
        <v>26732.9</v>
      </c>
      <c r="O9" s="82">
        <f>Model!N1122</f>
        <v>26732.9</v>
      </c>
      <c r="P9" s="82">
        <f>Model!O1122</f>
        <v>26732.9</v>
      </c>
      <c r="Q9" s="82">
        <f>Model!P1122</f>
        <v>26732.9</v>
      </c>
      <c r="R9" s="82">
        <f>Model!Q1122</f>
        <v>26732.9</v>
      </c>
      <c r="S9" s="82">
        <f>Model!R1122</f>
        <v>26732.9</v>
      </c>
      <c r="T9" s="82">
        <f>Model!S1122</f>
        <v>28002.8</v>
      </c>
      <c r="U9" s="82">
        <f>Model!T1122</f>
        <v>28002.8</v>
      </c>
      <c r="V9" s="82">
        <f>Model!U1122</f>
        <v>28002.8</v>
      </c>
      <c r="W9" s="82">
        <f>Model!V1122</f>
        <v>28002.8</v>
      </c>
      <c r="X9" s="82">
        <f>Model!W1122</f>
        <v>28002.8</v>
      </c>
      <c r="Y9" s="82">
        <f>Model!X1122</f>
        <v>28088.58808</v>
      </c>
      <c r="Z9" s="82">
        <f>Model!Y1122</f>
        <v>28174.37616</v>
      </c>
      <c r="AA9" s="82">
        <f>Model!Z1122</f>
        <v>28260.16425</v>
      </c>
      <c r="AB9" s="82">
        <f>Model!AA1122</f>
        <v>28345.95233</v>
      </c>
      <c r="AC9" s="82">
        <f>Model!AB1122</f>
        <v>28431.74041</v>
      </c>
      <c r="AD9" s="82">
        <f>Model!AC1122</f>
        <v>28517.52849</v>
      </c>
      <c r="AE9" s="82">
        <f>Model!AD1122</f>
        <v>28603.31658</v>
      </c>
      <c r="AF9" s="82">
        <f>Model!AE1122</f>
        <v>28689.10466</v>
      </c>
      <c r="AG9" s="82">
        <f>Model!AF1122</f>
        <v>28774.89274</v>
      </c>
      <c r="AH9" s="82">
        <f>Model!AG1122</f>
        <v>28860.68082</v>
      </c>
      <c r="AI9" s="82">
        <f>Model!AH1122</f>
        <v>28946.4689</v>
      </c>
      <c r="AJ9" s="82">
        <f>Model!AI1122</f>
        <v>29032.25699</v>
      </c>
      <c r="AK9" s="82">
        <f>Model!AJ1122</f>
        <v>29118.04507</v>
      </c>
      <c r="AL9" s="82">
        <f>Model!AK1122</f>
        <v>29203.83315</v>
      </c>
      <c r="AM9" s="82">
        <f>Model!AL1122</f>
        <v>29289.62123</v>
      </c>
      <c r="AN9" s="82">
        <f>Model!AM1122</f>
        <v>29375.40932</v>
      </c>
      <c r="AO9" s="82">
        <f>Model!AN1122</f>
        <v>29461.1974</v>
      </c>
      <c r="AP9" s="82">
        <f>Model!AO1122</f>
        <v>29546.98548</v>
      </c>
      <c r="AQ9" s="82">
        <f>Model!AP1122</f>
        <v>29632.77356</v>
      </c>
      <c r="AR9" s="82">
        <f>Model!AQ1122</f>
        <v>29718.56164</v>
      </c>
      <c r="AS9" s="82">
        <f>Model!AR1122</f>
        <v>29804.34973</v>
      </c>
      <c r="AT9" s="82">
        <f>Model!AS1122</f>
        <v>29890.13781</v>
      </c>
      <c r="AU9" s="82">
        <f>Model!AT1122</f>
        <v>29975.92589</v>
      </c>
      <c r="AV9" s="82">
        <f>Model!AU1122</f>
        <v>30061.71397</v>
      </c>
      <c r="AW9" s="82">
        <f>Model!AV1122</f>
        <v>30147.50206</v>
      </c>
      <c r="AX9" s="82">
        <f>Model!AW1122</f>
        <v>30233.29014</v>
      </c>
      <c r="AY9" s="82">
        <f>Model!AX1122</f>
        <v>30319.07822</v>
      </c>
      <c r="AZ9" s="82">
        <f>Model!AY1122</f>
        <v>30404.8663</v>
      </c>
      <c r="BA9" s="82">
        <f>Model!AZ1122</f>
        <v>30490.65438</v>
      </c>
      <c r="BB9" s="82">
        <f>Model!BA1122</f>
        <v>30576.44247</v>
      </c>
      <c r="BC9" s="83"/>
      <c r="BD9" s="83"/>
      <c r="BE9" s="83"/>
      <c r="BF9" s="83"/>
      <c r="BG9" s="83"/>
      <c r="BH9" s="83"/>
      <c r="BI9" s="83"/>
      <c r="BJ9" s="83"/>
      <c r="BK9" s="83"/>
      <c r="BL9" s="83"/>
      <c r="BM9" s="83"/>
      <c r="BN9" s="83"/>
      <c r="BO9" s="83"/>
      <c r="BP9" s="83"/>
    </row>
    <row r="10">
      <c r="A10" s="79" t="s">
        <v>208</v>
      </c>
      <c r="B10" s="80" t="s">
        <v>192</v>
      </c>
      <c r="C10" s="81" t="s">
        <v>209</v>
      </c>
      <c r="D10" s="82">
        <f>Model!C1349</f>
        <v>10999.8</v>
      </c>
      <c r="E10" s="82">
        <f>Model!D1349</f>
        <v>10993.8</v>
      </c>
      <c r="F10" s="82">
        <f>Model!E1349</f>
        <v>10993.8</v>
      </c>
      <c r="G10" s="82">
        <f>Model!F1349</f>
        <v>11015.8</v>
      </c>
      <c r="H10" s="82">
        <f>Model!G1349</f>
        <v>11037.8</v>
      </c>
      <c r="I10" s="82">
        <f>Model!H1349</f>
        <v>11057.6</v>
      </c>
      <c r="J10" s="82">
        <f>Model!I1349</f>
        <v>11057.6</v>
      </c>
      <c r="K10" s="82">
        <f>Model!J1349</f>
        <v>11057.6</v>
      </c>
      <c r="L10" s="82">
        <f>Model!K1349</f>
        <v>11057.6</v>
      </c>
      <c r="M10" s="82">
        <f>Model!L1349</f>
        <v>11057.6</v>
      </c>
      <c r="N10" s="82">
        <f>Model!M1349</f>
        <v>11054.8</v>
      </c>
      <c r="O10" s="82">
        <f>Model!N1349</f>
        <v>11056.5</v>
      </c>
      <c r="P10" s="82">
        <f>Model!O1349</f>
        <v>11063.4</v>
      </c>
      <c r="Q10" s="82">
        <f>Model!P1349</f>
        <v>11092</v>
      </c>
      <c r="R10" s="82">
        <f>Model!Q1349</f>
        <v>11092</v>
      </c>
      <c r="S10" s="82">
        <f>Model!R1349</f>
        <v>11092</v>
      </c>
      <c r="T10" s="82">
        <f>Model!S1349</f>
        <v>11092</v>
      </c>
      <c r="U10" s="82">
        <f>Model!T1349</f>
        <v>11092</v>
      </c>
      <c r="V10" s="82">
        <f>Model!U1349</f>
        <v>11046</v>
      </c>
      <c r="W10" s="82">
        <f>Model!V1349</f>
        <v>11046</v>
      </c>
      <c r="X10" s="82">
        <f>Model!W1349</f>
        <v>11046</v>
      </c>
      <c r="Y10" s="82">
        <f>Model!X1349</f>
        <v>10717.67729</v>
      </c>
      <c r="Z10" s="82">
        <f>Model!Y1349</f>
        <v>10389.35458</v>
      </c>
      <c r="AA10" s="82">
        <f>Model!Z1349</f>
        <v>10061.03187</v>
      </c>
      <c r="AB10" s="82">
        <f>Model!AA1349</f>
        <v>9732.709165</v>
      </c>
      <c r="AC10" s="82">
        <f>Model!AB1349</f>
        <v>9404.386456</v>
      </c>
      <c r="AD10" s="82">
        <f>Model!AC1349</f>
        <v>9076.063748</v>
      </c>
      <c r="AE10" s="82">
        <f>Model!AD1349</f>
        <v>8747.741039</v>
      </c>
      <c r="AF10" s="82">
        <f>Model!AE1349</f>
        <v>8419.41833</v>
      </c>
      <c r="AG10" s="82">
        <f>Model!AF1349</f>
        <v>8091.095622</v>
      </c>
      <c r="AH10" s="82">
        <f>Model!AG1349</f>
        <v>7762.772913</v>
      </c>
      <c r="AI10" s="82">
        <f>Model!AH1349</f>
        <v>7434.450204</v>
      </c>
      <c r="AJ10" s="82">
        <f>Model!AI1349</f>
        <v>7106.127496</v>
      </c>
      <c r="AK10" s="82">
        <f>Model!AJ1349</f>
        <v>6777.804787</v>
      </c>
      <c r="AL10" s="82">
        <f>Model!AK1349</f>
        <v>6449.482078</v>
      </c>
      <c r="AM10" s="82">
        <f>Model!AL1349</f>
        <v>6121.159369</v>
      </c>
      <c r="AN10" s="82">
        <f>Model!AM1349</f>
        <v>5792.836661</v>
      </c>
      <c r="AO10" s="82">
        <f>Model!AN1349</f>
        <v>5464.513952</v>
      </c>
      <c r="AP10" s="82">
        <f>Model!AO1349</f>
        <v>5136.191243</v>
      </c>
      <c r="AQ10" s="82">
        <f>Model!AP1349</f>
        <v>4807.868535</v>
      </c>
      <c r="AR10" s="82">
        <f>Model!AQ1349</f>
        <v>4479.545826</v>
      </c>
      <c r="AS10" s="82">
        <f>Model!AR1349</f>
        <v>4151.223117</v>
      </c>
      <c r="AT10" s="82">
        <f>Model!AS1349</f>
        <v>3822.900408</v>
      </c>
      <c r="AU10" s="82">
        <f>Model!AT1349</f>
        <v>3494.5777</v>
      </c>
      <c r="AV10" s="82">
        <f>Model!AU1349</f>
        <v>3166.254991</v>
      </c>
      <c r="AW10" s="82">
        <f>Model!AV1349</f>
        <v>2837.932282</v>
      </c>
      <c r="AX10" s="82">
        <f>Model!AW1349</f>
        <v>2509.609574</v>
      </c>
      <c r="AY10" s="82">
        <f>Model!AX1349</f>
        <v>2181.286865</v>
      </c>
      <c r="AZ10" s="82">
        <f>Model!AY1349</f>
        <v>1852.964156</v>
      </c>
      <c r="BA10" s="82">
        <f>Model!AZ1349</f>
        <v>1524.641448</v>
      </c>
      <c r="BB10" s="82">
        <f>Model!BA1349</f>
        <v>1196.318739</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2668.3</v>
      </c>
      <c r="E12" s="82">
        <f>Model!D1799*0+Model!D2024</f>
        <v>2655.3</v>
      </c>
      <c r="F12" s="82">
        <f>Model!E1799*0+Model!E2024</f>
        <v>2648.7</v>
      </c>
      <c r="G12" s="82">
        <f>Model!F1799*0+Model!F2024</f>
        <v>2664.2</v>
      </c>
      <c r="H12" s="82">
        <f>Model!G1799*0+Model!G2024</f>
        <v>2689.2</v>
      </c>
      <c r="I12" s="82">
        <f>Model!H1799*0+Model!H2024</f>
        <v>2696.9</v>
      </c>
      <c r="J12" s="82">
        <f>Model!I1799*0+Model!I2024</f>
        <v>2739.1</v>
      </c>
      <c r="K12" s="82">
        <f>Model!J1799*0+Model!J2024</f>
        <v>2759.8</v>
      </c>
      <c r="L12" s="82">
        <f>Model!K1799*0+Model!K2024</f>
        <v>2769.4</v>
      </c>
      <c r="M12" s="82">
        <f>Model!L1799*0+Model!L2024</f>
        <v>2786.8</v>
      </c>
      <c r="N12" s="82">
        <f>Model!M1799*0+Model!M2024</f>
        <v>2893.5</v>
      </c>
      <c r="O12" s="82">
        <f>Model!N1799*0+Model!N2024</f>
        <v>2989.3</v>
      </c>
      <c r="P12" s="82">
        <f>Model!O1799*0+Model!O2024</f>
        <v>3018.3</v>
      </c>
      <c r="Q12" s="82">
        <f>Model!P1799*0+Model!P2024</f>
        <v>3190.4</v>
      </c>
      <c r="R12" s="82">
        <f>Model!Q1799*0+Model!Q2024</f>
        <v>3255.6</v>
      </c>
      <c r="S12" s="82">
        <f>Model!R1799*0+Model!R2024</f>
        <v>3301.7</v>
      </c>
      <c r="T12" s="82">
        <f>Model!S1799*0+Model!S2024</f>
        <v>3306.1</v>
      </c>
      <c r="U12" s="82">
        <f>Model!T1799*0+Model!T2024</f>
        <v>3415.6</v>
      </c>
      <c r="V12" s="82">
        <f>Model!U1799*0+Model!U2024</f>
        <v>3404.5</v>
      </c>
      <c r="W12" s="82">
        <f>Model!V1799*0+Model!V2024</f>
        <v>3404.5</v>
      </c>
      <c r="X12" s="82">
        <f>Model!W1799*0+Model!W2024</f>
        <v>3404.5</v>
      </c>
      <c r="Y12" s="82">
        <f>Model!X1799*0+Model!X2024</f>
        <v>3324.958101</v>
      </c>
      <c r="Z12" s="82">
        <f>Model!Y1799*0+Model!Y2024</f>
        <v>3245.416203</v>
      </c>
      <c r="AA12" s="82">
        <f>Model!Z1799*0+Model!Z2024</f>
        <v>3165.874304</v>
      </c>
      <c r="AB12" s="82">
        <f>Model!AA1799*0+Model!AA2024</f>
        <v>3086.332405</v>
      </c>
      <c r="AC12" s="82">
        <f>Model!AB1799*0+Model!AB2024</f>
        <v>3006.790506</v>
      </c>
      <c r="AD12" s="82">
        <f>Model!AC1799*0+Model!AC2024</f>
        <v>2927.248608</v>
      </c>
      <c r="AE12" s="82">
        <f>Model!AD1799*0+Model!AD2024</f>
        <v>2847.706709</v>
      </c>
      <c r="AF12" s="82">
        <f>Model!AE1799*0+Model!AE2024</f>
        <v>2768.16481</v>
      </c>
      <c r="AG12" s="82">
        <f>Model!AF1799*0+Model!AF2024</f>
        <v>2688.622912</v>
      </c>
      <c r="AH12" s="82">
        <f>Model!AG1799*0+Model!AG2024</f>
        <v>2609.081013</v>
      </c>
      <c r="AI12" s="82">
        <f>Model!AH1799*0+Model!AH2024</f>
        <v>2529.539114</v>
      </c>
      <c r="AJ12" s="82">
        <f>Model!AI1799*0+Model!AI2024</f>
        <v>2449.997215</v>
      </c>
      <c r="AK12" s="82">
        <f>Model!AJ1799*0+Model!AJ2024</f>
        <v>2370.455317</v>
      </c>
      <c r="AL12" s="82">
        <f>Model!AK1799*0+Model!AK2024</f>
        <v>2290.913418</v>
      </c>
      <c r="AM12" s="82">
        <f>Model!AL1799*0+Model!AL2024</f>
        <v>2211.371519</v>
      </c>
      <c r="AN12" s="82">
        <f>Model!AM1799*0+Model!AM2024</f>
        <v>2131.829621</v>
      </c>
      <c r="AO12" s="82">
        <f>Model!AN1799*0+Model!AN2024</f>
        <v>2052.287722</v>
      </c>
      <c r="AP12" s="82">
        <f>Model!AO1799*0+Model!AO2024</f>
        <v>1972.745823</v>
      </c>
      <c r="AQ12" s="82">
        <f>Model!AP1799*0+Model!AP2024</f>
        <v>1893.203924</v>
      </c>
      <c r="AR12" s="82">
        <f>Model!AQ1799*0+Model!AQ2024</f>
        <v>1813.662026</v>
      </c>
      <c r="AS12" s="82">
        <f>Model!AR1799*0+Model!AR2024</f>
        <v>1734.120127</v>
      </c>
      <c r="AT12" s="82">
        <f>Model!AS1799*0+Model!AS2024</f>
        <v>1654.578228</v>
      </c>
      <c r="AU12" s="82">
        <f>Model!AT1799*0+Model!AT2024</f>
        <v>1575.03633</v>
      </c>
      <c r="AV12" s="82">
        <f>Model!AU1799*0+Model!AU2024</f>
        <v>1495.494431</v>
      </c>
      <c r="AW12" s="82">
        <f>Model!AV1799*0+Model!AV2024</f>
        <v>1415.952532</v>
      </c>
      <c r="AX12" s="82">
        <f>Model!AW1799*0+Model!AW2024</f>
        <v>1336.410633</v>
      </c>
      <c r="AY12" s="82">
        <f>Model!AX1799*0+Model!AX2024</f>
        <v>1256.868735</v>
      </c>
      <c r="AZ12" s="82">
        <f>Model!AY1799*0+Model!AY2024</f>
        <v>1177.326836</v>
      </c>
      <c r="BA12" s="82">
        <f>Model!AZ1799*0+Model!AZ2024</f>
        <v>1097.784937</v>
      </c>
      <c r="BB12" s="82">
        <f>Model!BA1799*0+Model!BA2024</f>
        <v>1018.243039</v>
      </c>
      <c r="BC12" s="83"/>
      <c r="BD12" s="83"/>
      <c r="BE12" s="83"/>
      <c r="BF12" s="83"/>
      <c r="BG12" s="83"/>
      <c r="BH12" s="83"/>
      <c r="BI12" s="83"/>
      <c r="BJ12" s="83"/>
      <c r="BK12" s="83"/>
      <c r="BL12" s="83"/>
      <c r="BM12" s="83"/>
      <c r="BN12" s="83"/>
      <c r="BO12" s="83"/>
      <c r="BP12" s="83"/>
    </row>
    <row r="13">
      <c r="A13" s="79" t="s">
        <v>214</v>
      </c>
      <c r="B13" s="80" t="s">
        <v>192</v>
      </c>
      <c r="C13" s="81" t="s">
        <v>215</v>
      </c>
      <c r="D13" s="82">
        <f>Model!C2247</f>
        <v>3365.9</v>
      </c>
      <c r="E13" s="82">
        <f>Model!D2247</f>
        <v>3403.1</v>
      </c>
      <c r="F13" s="82">
        <f>Model!E2247</f>
        <v>3398.9</v>
      </c>
      <c r="G13" s="82">
        <f>Model!F2247</f>
        <v>3342.8</v>
      </c>
      <c r="H13" s="82">
        <f>Model!G2247</f>
        <v>3369.7</v>
      </c>
      <c r="I13" s="82">
        <f>Model!H2247</f>
        <v>3388.7</v>
      </c>
      <c r="J13" s="82">
        <f>Model!I2247</f>
        <v>3410.2</v>
      </c>
      <c r="K13" s="82">
        <f>Model!J2247</f>
        <v>3415.3</v>
      </c>
      <c r="L13" s="82">
        <f>Model!K2247</f>
        <v>3425.4</v>
      </c>
      <c r="M13" s="82">
        <f>Model!L2247</f>
        <v>3424.4</v>
      </c>
      <c r="N13" s="82">
        <f>Model!M2247</f>
        <v>3419.3</v>
      </c>
      <c r="O13" s="82">
        <f>Model!N2247</f>
        <v>3379.4</v>
      </c>
      <c r="P13" s="82">
        <f>Model!O2247</f>
        <v>3193.7</v>
      </c>
      <c r="Q13" s="82">
        <f>Model!P2247</f>
        <v>3078.6</v>
      </c>
      <c r="R13" s="82">
        <f>Model!Q2247</f>
        <v>3079.8</v>
      </c>
      <c r="S13" s="82">
        <f>Model!R2247</f>
        <v>2769.4</v>
      </c>
      <c r="T13" s="82">
        <f>Model!S2247</f>
        <v>2675.8</v>
      </c>
      <c r="U13" s="82">
        <f>Model!T2247</f>
        <v>2497.1</v>
      </c>
      <c r="V13" s="82">
        <f>Model!U2247</f>
        <v>2488.1</v>
      </c>
      <c r="W13" s="82">
        <f>Model!V2247</f>
        <v>2488.1</v>
      </c>
      <c r="X13" s="82">
        <f>Model!W2247</f>
        <v>2488.1</v>
      </c>
      <c r="Y13" s="82">
        <f>Model!X2247</f>
        <v>2405.163333</v>
      </c>
      <c r="Z13" s="82">
        <f>Model!Y2247</f>
        <v>2322.226667</v>
      </c>
      <c r="AA13" s="82">
        <f>Model!Z2247</f>
        <v>2239.29</v>
      </c>
      <c r="AB13" s="82">
        <f>Model!AA2247</f>
        <v>2156.353333</v>
      </c>
      <c r="AC13" s="82">
        <f>Model!AB2247</f>
        <v>2073.416667</v>
      </c>
      <c r="AD13" s="82">
        <f>Model!AC2247</f>
        <v>1990.48</v>
      </c>
      <c r="AE13" s="82">
        <f>Model!AD2247</f>
        <v>1907.543333</v>
      </c>
      <c r="AF13" s="82">
        <f>Model!AE2247</f>
        <v>1824.606667</v>
      </c>
      <c r="AG13" s="82">
        <f>Model!AF2247</f>
        <v>1741.67</v>
      </c>
      <c r="AH13" s="82">
        <f>Model!AG2247</f>
        <v>1658.733333</v>
      </c>
      <c r="AI13" s="82">
        <f>Model!AH2247</f>
        <v>1575.796667</v>
      </c>
      <c r="AJ13" s="82">
        <f>Model!AI2247</f>
        <v>1492.86</v>
      </c>
      <c r="AK13" s="82">
        <f>Model!AJ2247</f>
        <v>1409.923333</v>
      </c>
      <c r="AL13" s="82">
        <f>Model!AK2247</f>
        <v>1326.986667</v>
      </c>
      <c r="AM13" s="82">
        <f>Model!AL2247</f>
        <v>1244.05</v>
      </c>
      <c r="AN13" s="82">
        <f>Model!AM2247</f>
        <v>1161.113333</v>
      </c>
      <c r="AO13" s="82">
        <f>Model!AN2247</f>
        <v>1078.176667</v>
      </c>
      <c r="AP13" s="82">
        <f>Model!AO2247</f>
        <v>995.24</v>
      </c>
      <c r="AQ13" s="82">
        <f>Model!AP2247</f>
        <v>912.3033333</v>
      </c>
      <c r="AR13" s="82">
        <f>Model!AQ2247</f>
        <v>829.3666667</v>
      </c>
      <c r="AS13" s="82">
        <f>Model!AR2247</f>
        <v>746.43</v>
      </c>
      <c r="AT13" s="82">
        <f>Model!AS2247</f>
        <v>663.4933333</v>
      </c>
      <c r="AU13" s="82">
        <f>Model!AT2247</f>
        <v>580.5566667</v>
      </c>
      <c r="AV13" s="82">
        <f>Model!AU2247</f>
        <v>497.62</v>
      </c>
      <c r="AW13" s="82">
        <f>Model!AV2247</f>
        <v>414.6833333</v>
      </c>
      <c r="AX13" s="82">
        <f>Model!AW2247</f>
        <v>331.7466667</v>
      </c>
      <c r="AY13" s="82">
        <f>Model!AX2247</f>
        <v>248.81</v>
      </c>
      <c r="AZ13" s="82">
        <f>Model!AY2247</f>
        <v>165.8733333</v>
      </c>
      <c r="BA13" s="82">
        <f>Model!AZ2247</f>
        <v>82.93666667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1</v>
      </c>
      <c r="T14" s="82">
        <f>Model!S2473</f>
        <v>1</v>
      </c>
      <c r="U14" s="82">
        <f>Model!T2473</f>
        <v>3</v>
      </c>
      <c r="V14" s="82">
        <f>Model!U2473</f>
        <v>7</v>
      </c>
      <c r="W14" s="82">
        <f>Model!V2473</f>
        <v>7</v>
      </c>
      <c r="X14" s="82">
        <f>Model!W2473</f>
        <v>7</v>
      </c>
      <c r="Y14" s="82">
        <f>Model!X2473</f>
        <v>6.766666667</v>
      </c>
      <c r="Z14" s="82">
        <f>Model!Y2473</f>
        <v>6.533333333</v>
      </c>
      <c r="AA14" s="82">
        <f>Model!Z2473</f>
        <v>6.3</v>
      </c>
      <c r="AB14" s="82">
        <f>Model!AA2473</f>
        <v>6.066666667</v>
      </c>
      <c r="AC14" s="82">
        <f>Model!AB2473</f>
        <v>5.833333333</v>
      </c>
      <c r="AD14" s="82">
        <f>Model!AC2473</f>
        <v>5.6</v>
      </c>
      <c r="AE14" s="82">
        <f>Model!AD2473</f>
        <v>5.366666667</v>
      </c>
      <c r="AF14" s="82">
        <f>Model!AE2473</f>
        <v>5.133333333</v>
      </c>
      <c r="AG14" s="82">
        <f>Model!AF2473</f>
        <v>4.9</v>
      </c>
      <c r="AH14" s="82">
        <f>Model!AG2473</f>
        <v>4.666666667</v>
      </c>
      <c r="AI14" s="82">
        <f>Model!AH2473</f>
        <v>4.433333333</v>
      </c>
      <c r="AJ14" s="82">
        <f>Model!AI2473</f>
        <v>4.2</v>
      </c>
      <c r="AK14" s="82">
        <f>Model!AJ2473</f>
        <v>3.966666667</v>
      </c>
      <c r="AL14" s="82">
        <f>Model!AK2473</f>
        <v>3.733333333</v>
      </c>
      <c r="AM14" s="82">
        <f>Model!AL2473</f>
        <v>3.5</v>
      </c>
      <c r="AN14" s="82">
        <f>Model!AM2473</f>
        <v>3.266666667</v>
      </c>
      <c r="AO14" s="82">
        <f>Model!AN2473</f>
        <v>3.033333333</v>
      </c>
      <c r="AP14" s="82">
        <f>Model!AO2473</f>
        <v>2.8</v>
      </c>
      <c r="AQ14" s="82">
        <f>Model!AP2473</f>
        <v>2.566666667</v>
      </c>
      <c r="AR14" s="82">
        <f>Model!AQ2473</f>
        <v>2.333333333</v>
      </c>
      <c r="AS14" s="82">
        <f>Model!AR2473</f>
        <v>2.1</v>
      </c>
      <c r="AT14" s="82">
        <f>Model!AS2473</f>
        <v>1.866666667</v>
      </c>
      <c r="AU14" s="82">
        <f>Model!AT2473</f>
        <v>1.633333333</v>
      </c>
      <c r="AV14" s="82">
        <f>Model!AU2473</f>
        <v>1.4</v>
      </c>
      <c r="AW14" s="82">
        <f>Model!AV2473</f>
        <v>1.166666667</v>
      </c>
      <c r="AX14" s="82">
        <f>Model!AW2473</f>
        <v>0.9333333333</v>
      </c>
      <c r="AY14" s="82">
        <f>Model!AX2473</f>
        <v>0.7</v>
      </c>
      <c r="AZ14" s="82">
        <f>Model!AY2473</f>
        <v>0.4666666667</v>
      </c>
      <c r="BA14" s="82">
        <f>Model!AZ2473</f>
        <v>0.2333333333</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598.302617</v>
      </c>
      <c r="E15" s="89">
        <f>sum(Model!D9,Model!D428,Model!D673,Model!D898,Model!D1123,Model!D1350,Model!D1575,0*Model!D1800,Model!D2025,Model!D2248,Model!D3535)</f>
        <v>601.621159</v>
      </c>
      <c r="F15" s="89">
        <f>sum(Model!E9,Model!E428,Model!E673,Model!E898,Model!E1123,Model!E1350,Model!E1575,0*Model!E1800,Model!E2025,Model!E2248,Model!E3535)</f>
        <v>621.062782</v>
      </c>
      <c r="G15" s="89">
        <f>sum(Model!F9,Model!F428,Model!F673,Model!F898,Model!F1123,Model!F1350,Model!F1575,0*Model!F1800,Model!F2025,Model!F2248,Model!F3535)</f>
        <v>616.792479</v>
      </c>
      <c r="H15" s="89">
        <f>sum(Model!G9,Model!G428,Model!G673,Model!G898,Model!G1123,Model!G1350,Model!G1575,0*Model!G1800,Model!G2025,Model!G2248,Model!G3535)</f>
        <v>631.453502</v>
      </c>
      <c r="I15" s="89">
        <f>sum(Model!H9,Model!H428,Model!H673,Model!H898,Model!H1123,Model!H1350,Model!H1575,0*Model!H1800,Model!H2025,Model!H2248,Model!H3535)</f>
        <v>649.933631</v>
      </c>
      <c r="J15" s="89">
        <f>sum(Model!I9,Model!I428,Model!I673,Model!I898,Model!I1123,Model!I1350,Model!I1575,0*Model!I1800,Model!I2025,Model!I2248,Model!I3535)</f>
        <v>644.483876</v>
      </c>
      <c r="K15" s="89">
        <f>sum(Model!J9,Model!J428,Model!J673,Model!J898,Model!J1123,Model!J1350,Model!J1575,0*Model!J1800,Model!J2025,Model!J2248,Model!J3535)</f>
        <v>668.63923</v>
      </c>
      <c r="L15" s="89">
        <f>sum(Model!K9,Model!K428,Model!K673,Model!K898,Model!K1123,Model!K1350,Model!K1575,0*Model!K1800,Model!K2025,Model!K2248,Model!K3535)</f>
        <v>648.233069</v>
      </c>
      <c r="M15" s="89">
        <f>sum(Model!L9,Model!L428,Model!L673,Model!L898,Model!L1123,Model!L1350,Model!L1575,0*Model!L1800,Model!L2025,Model!L2248,Model!L3535)</f>
        <v>618.914553</v>
      </c>
      <c r="N15" s="89">
        <f>sum(Model!M9,Model!M428,Model!M673,Model!M898,Model!M1123,Model!M1350,Model!M1575,0*Model!M1800,Model!M2025,Model!M2248,Model!M3535)</f>
        <v>659.674439</v>
      </c>
      <c r="O15" s="89">
        <f>sum(Model!N9,Model!N428,Model!N673,Model!N898,Model!N1123,Model!N1350,Model!N1575,0*Model!N1800,Model!N2025,Model!N2248,Model!N3535)</f>
        <v>635.448876</v>
      </c>
      <c r="P15" s="89">
        <f>sum(Model!O9,Model!O428,Model!O673,Model!O898,Model!O1123,Model!O1350,Model!O1575,0*Model!O1800,Model!O2025,Model!O2248,Model!O3535)</f>
        <v>621.036074</v>
      </c>
      <c r="Q15" s="89">
        <f>sum(Model!P9,Model!P428,Model!P673,Model!P898,Model!P1123,Model!P1350,Model!P1575,0*Model!P1800,Model!P2025,Model!P2248,Model!P3535)</f>
        <v>624.272859</v>
      </c>
      <c r="R15" s="89">
        <f>sum(Model!Q9,Model!Q428,Model!Q673,Model!Q898,Model!Q1123,Model!Q1350,Model!Q1575,0*Model!Q1800,Model!Q2025,Model!Q2248,Model!Q3535)</f>
        <v>634.953756</v>
      </c>
      <c r="S15" s="89">
        <f>sum(Model!R9,Model!R428,Model!R673,Model!R898,Model!R1123,Model!R1350,Model!R1575,0*Model!R1800,Model!R2025,Model!R2248,Model!R3535)</f>
        <v>646.332348</v>
      </c>
      <c r="T15" s="89">
        <f>sum(Model!S9,Model!S428,Model!S673,Model!S898,Model!S1123,Model!S1350,Model!S1575,0*Model!S1800,Model!S2025,Model!S2248,Model!S3535)</f>
        <v>646.373921</v>
      </c>
      <c r="U15" s="89">
        <f>sum(Model!T9,Model!T428,Model!T673,Model!T898,Model!T1123,Model!T1350,Model!T1575,0*Model!T1800,Model!T2025,Model!T2248,Model!T3535)</f>
        <v>628.579178</v>
      </c>
      <c r="V15" s="89">
        <f>sum(Model!U9,Model!U428,Model!U673,Model!U898,Model!U1123,Model!U1350,Model!U1575,0*Model!U1800,Model!U2025,Model!U2248,Model!U3535)</f>
        <v>652.777506</v>
      </c>
      <c r="W15" s="89">
        <f>sum(Model!V9,Model!V428,Model!V673,Model!V898,Model!V1123,Model!V1350,Model!V1575,0*Model!V1800,Model!V2025,Model!V2248,Model!V3535)</f>
        <v>654.2536189</v>
      </c>
      <c r="X15" s="89">
        <f>sum(Model!W9,Model!W428,Model!W673,Model!W898,Model!W1123,Model!W1350,Model!W1575,0*Model!W1800,Model!W2025,Model!W2248,Model!W3535)</f>
        <v>654.2536189</v>
      </c>
      <c r="Y15" s="89">
        <f>sum(Model!X9,Model!X428,Model!X673,Model!X898,Model!X1123,Model!X1350,Model!X1575,0*Model!X1800,Model!X2025,Model!X2248,Model!X3535)</f>
        <v>660.500774</v>
      </c>
      <c r="Z15" s="89">
        <f>sum(Model!Y9,Model!Y428,Model!Y673,Model!Y898,Model!Y1123,Model!Y1350,Model!Y1575,0*Model!Y1800,Model!Y2025,Model!Y2248,Model!Y3535)</f>
        <v>666.7479291</v>
      </c>
      <c r="AA15" s="89">
        <f>sum(Model!Z9,Model!Z428,Model!Z673,Model!Z898,Model!Z1123,Model!Z1350,Model!Z1575,0*Model!Z1800,Model!Z2025,Model!Z2248,Model!Z3535)</f>
        <v>672.9950841</v>
      </c>
      <c r="AB15" s="89">
        <f>sum(Model!AA9,Model!AA428,Model!AA673,Model!AA898,Model!AA1123,Model!AA1350,Model!AA1575,0*Model!AA1800,Model!AA2025,Model!AA2248,Model!AA3535)</f>
        <v>679.2422392</v>
      </c>
      <c r="AC15" s="89">
        <f>sum(Model!AB9,Model!AB428,Model!AB673,Model!AB898,Model!AB1123,Model!AB1350,Model!AB1575,0*Model!AB1800,Model!AB2025,Model!AB2248,Model!AB3535)</f>
        <v>685.4893943</v>
      </c>
      <c r="AD15" s="89">
        <f>sum(Model!AC9,Model!AC428,Model!AC673,Model!AC898,Model!AC1123,Model!AC1350,Model!AC1575,0*Model!AC1800,Model!AC2025,Model!AC2248,Model!AC3535)</f>
        <v>691.7365494</v>
      </c>
      <c r="AE15" s="89">
        <f>sum(Model!AD9,Model!AD428,Model!AD673,Model!AD898,Model!AD1123,Model!AD1350,Model!AD1575,0*Model!AD1800,Model!AD2025,Model!AD2248,Model!AD3535)</f>
        <v>697.9837045</v>
      </c>
      <c r="AF15" s="89">
        <f>sum(Model!AE9,Model!AE428,Model!AE673,Model!AE898,Model!AE1123,Model!AE1350,Model!AE1575,0*Model!AE1800,Model!AE2025,Model!AE2248,Model!AE3535)</f>
        <v>704.2308595</v>
      </c>
      <c r="AG15" s="89">
        <f>sum(Model!AF9,Model!AF428,Model!AF673,Model!AF898,Model!AF1123,Model!AF1350,Model!AF1575,0*Model!AF1800,Model!AF2025,Model!AF2248,Model!AF3535)</f>
        <v>710.4780146</v>
      </c>
      <c r="AH15" s="89">
        <f>sum(Model!AG9,Model!AG428,Model!AG673,Model!AG898,Model!AG1123,Model!AG1350,Model!AG1575,0*Model!AG1800,Model!AG2025,Model!AG2248,Model!AG3535)</f>
        <v>716.7251697</v>
      </c>
      <c r="AI15" s="89">
        <f>sum(Model!AH9,Model!AH428,Model!AH673,Model!AH898,Model!AH1123,Model!AH1350,Model!AH1575,0*Model!AH1800,Model!AH2025,Model!AH2248,Model!AH3535)</f>
        <v>722.9723248</v>
      </c>
      <c r="AJ15" s="89">
        <f>sum(Model!AI9,Model!AI428,Model!AI673,Model!AI898,Model!AI1123,Model!AI1350,Model!AI1575,0*Model!AI1800,Model!AI2025,Model!AI2248,Model!AI3535)</f>
        <v>729.2194799</v>
      </c>
      <c r="AK15" s="89">
        <f>sum(Model!AJ9,Model!AJ428,Model!AJ673,Model!AJ898,Model!AJ1123,Model!AJ1350,Model!AJ1575,0*Model!AJ1800,Model!AJ2025,Model!AJ2248,Model!AJ3535)</f>
        <v>735.4666349</v>
      </c>
      <c r="AL15" s="89">
        <f>sum(Model!AK9,Model!AK428,Model!AK673,Model!AK898,Model!AK1123,Model!AK1350,Model!AK1575,0*Model!AK1800,Model!AK2025,Model!AK2248,Model!AK3535)</f>
        <v>741.71379</v>
      </c>
      <c r="AM15" s="89">
        <f>sum(Model!AL9,Model!AL428,Model!AL673,Model!AL898,Model!AL1123,Model!AL1350,Model!AL1575,0*Model!AL1800,Model!AL2025,Model!AL2248,Model!AL3535)</f>
        <v>747.9609451</v>
      </c>
      <c r="AN15" s="89">
        <f>sum(Model!AM9,Model!AM428,Model!AM673,Model!AM898,Model!AM1123,Model!AM1350,Model!AM1575,0*Model!AM1800,Model!AM2025,Model!AM2248,Model!AM3535)</f>
        <v>754.2081002</v>
      </c>
      <c r="AO15" s="89">
        <f>sum(Model!AN9,Model!AN428,Model!AN673,Model!AN898,Model!AN1123,Model!AN1350,Model!AN1575,0*Model!AN1800,Model!AN2025,Model!AN2248,Model!AN3535)</f>
        <v>760.4552553</v>
      </c>
      <c r="AP15" s="89">
        <f>sum(Model!AO9,Model!AO428,Model!AO673,Model!AO898,Model!AO1123,Model!AO1350,Model!AO1575,0*Model!AO1800,Model!AO2025,Model!AO2248,Model!AO3535)</f>
        <v>766.7024103</v>
      </c>
      <c r="AQ15" s="89">
        <f>sum(Model!AP9,Model!AP428,Model!AP673,Model!AP898,Model!AP1123,Model!AP1350,Model!AP1575,0*Model!AP1800,Model!AP2025,Model!AP2248,Model!AP3535)</f>
        <v>772.9495654</v>
      </c>
      <c r="AR15" s="89">
        <f>sum(Model!AQ9,Model!AQ428,Model!AQ673,Model!AQ898,Model!AQ1123,Model!AQ1350,Model!AQ1575,0*Model!AQ1800,Model!AQ2025,Model!AQ2248,Model!AQ3535)</f>
        <v>779.1967205</v>
      </c>
      <c r="AS15" s="89">
        <f>sum(Model!AR9,Model!AR428,Model!AR673,Model!AR898,Model!AR1123,Model!AR1350,Model!AR1575,0*Model!AR1800,Model!AR2025,Model!AR2248,Model!AR3535)</f>
        <v>785.4438756</v>
      </c>
      <c r="AT15" s="89">
        <f>sum(Model!AS9,Model!AS428,Model!AS673,Model!AS898,Model!AS1123,Model!AS1350,Model!AS1575,0*Model!AS1800,Model!AS2025,Model!AS2248,Model!AS3535)</f>
        <v>791.6910307</v>
      </c>
      <c r="AU15" s="89">
        <f>sum(Model!AT9,Model!AT428,Model!AT673,Model!AT898,Model!AT1123,Model!AT1350,Model!AT1575,0*Model!AT1800,Model!AT2025,Model!AT2248,Model!AT3535)</f>
        <v>797.9381857</v>
      </c>
      <c r="AV15" s="89">
        <f>sum(Model!AU9,Model!AU428,Model!AU673,Model!AU898,Model!AU1123,Model!AU1350,Model!AU1575,0*Model!AU1800,Model!AU2025,Model!AU2248,Model!AU3535)</f>
        <v>804.1853408</v>
      </c>
      <c r="AW15" s="89">
        <f>sum(Model!AV9,Model!AV428,Model!AV673,Model!AV898,Model!AV1123,Model!AV1350,Model!AV1575,0*Model!AV1800,Model!AV2025,Model!AV2248,Model!AV3535)</f>
        <v>810.4324959</v>
      </c>
      <c r="AX15" s="89">
        <f>sum(Model!AW9,Model!AW428,Model!AW673,Model!AW898,Model!AW1123,Model!AW1350,Model!AW1575,0*Model!AW1800,Model!AW2025,Model!AW2248,Model!AW3535)</f>
        <v>816.679651</v>
      </c>
      <c r="AY15" s="89">
        <f>sum(Model!AX9,Model!AX428,Model!AX673,Model!AX898,Model!AX1123,Model!AX1350,Model!AX1575,0*Model!AX1800,Model!AX2025,Model!AX2248,Model!AX3535)</f>
        <v>822.9268061</v>
      </c>
      <c r="AZ15" s="89">
        <f>sum(Model!AY9,Model!AY428,Model!AY673,Model!AY898,Model!AY1123,Model!AY1350,Model!AY1575,0*Model!AY1800,Model!AY2025,Model!AY2248,Model!AY3535)</f>
        <v>829.1739611</v>
      </c>
      <c r="BA15" s="89">
        <f>sum(Model!AZ9,Model!AZ428,Model!AZ673,Model!AZ898,Model!AZ1123,Model!AZ1350,Model!AZ1575,0*Model!AZ1800,Model!AZ2025,Model!AZ2248,Model!AZ3535)</f>
        <v>835.4211162</v>
      </c>
      <c r="BB15" s="89">
        <f>sum(Model!BA9,Model!BA428,Model!BA673,Model!BA898,Model!BA1123,Model!BA1350,Model!BA1575,0*Model!BA1800,Model!BA2025,Model!BA2248,Model!BA3535)</f>
        <v>841.6682713</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0.000004</v>
      </c>
      <c r="T16" s="89">
        <f>Model!S2474</f>
        <v>0.000004</v>
      </c>
      <c r="U16" s="89">
        <f>Model!T2474</f>
        <v>0.000012</v>
      </c>
      <c r="V16" s="89">
        <f>Model!U2474</f>
        <v>0.000028</v>
      </c>
      <c r="W16" s="89">
        <f>Model!V2474</f>
        <v>0.000028</v>
      </c>
      <c r="X16" s="89">
        <f>Model!W2474</f>
        <v>0.000028</v>
      </c>
      <c r="Y16" s="89">
        <f>Model!X2474</f>
        <v>0.00002706666667</v>
      </c>
      <c r="Z16" s="89">
        <f>Model!Y2474</f>
        <v>0.00002613333333</v>
      </c>
      <c r="AA16" s="89">
        <f>Model!Z2474</f>
        <v>0.0000252</v>
      </c>
      <c r="AB16" s="89">
        <f>Model!AA2474</f>
        <v>0.00002426666667</v>
      </c>
      <c r="AC16" s="89">
        <f>Model!AB2474</f>
        <v>0.00002333333333</v>
      </c>
      <c r="AD16" s="89">
        <f>Model!AC2474</f>
        <v>0.0000224</v>
      </c>
      <c r="AE16" s="89">
        <f>Model!AD2474</f>
        <v>0.00002146666667</v>
      </c>
      <c r="AF16" s="89">
        <f>Model!AE2474</f>
        <v>0.00002053333333</v>
      </c>
      <c r="AG16" s="89">
        <f>Model!AF2474</f>
        <v>0.0000196</v>
      </c>
      <c r="AH16" s="89">
        <f>Model!AG2474</f>
        <v>0.00001866666667</v>
      </c>
      <c r="AI16" s="89">
        <f>Model!AH2474</f>
        <v>0.00001773333333</v>
      </c>
      <c r="AJ16" s="89">
        <f>Model!AI2474</f>
        <v>0.0000168</v>
      </c>
      <c r="AK16" s="89">
        <f>Model!AJ2474</f>
        <v>0.00001586666667</v>
      </c>
      <c r="AL16" s="89">
        <f>Model!AK2474</f>
        <v>0.00001493333333</v>
      </c>
      <c r="AM16" s="89">
        <f>Model!AL2474</f>
        <v>0.000014</v>
      </c>
      <c r="AN16" s="89">
        <f>Model!AM2474</f>
        <v>0.00001306666667</v>
      </c>
      <c r="AO16" s="89">
        <f>Model!AN2474</f>
        <v>0.00001213333333</v>
      </c>
      <c r="AP16" s="89">
        <f>Model!AO2474</f>
        <v>0.0000112</v>
      </c>
      <c r="AQ16" s="89">
        <f>Model!AP2474</f>
        <v>0.00001026666667</v>
      </c>
      <c r="AR16" s="89">
        <f>Model!AQ2474</f>
        <v>0.000009333333333</v>
      </c>
      <c r="AS16" s="89">
        <f>Model!AR2474</f>
        <v>0.0000084</v>
      </c>
      <c r="AT16" s="89">
        <f>Model!AS2474</f>
        <v>0.000007466666667</v>
      </c>
      <c r="AU16" s="89">
        <f>Model!AT2474</f>
        <v>0.000006533333333</v>
      </c>
      <c r="AV16" s="89">
        <f>Model!AU2474</f>
        <v>0.0000056</v>
      </c>
      <c r="AW16" s="89">
        <f>Model!AV2474</f>
        <v>0.000004666666667</v>
      </c>
      <c r="AX16" s="89">
        <f>Model!AW2474</f>
        <v>0.000003733333333</v>
      </c>
      <c r="AY16" s="89">
        <f>Model!AX2474</f>
        <v>0.0000028</v>
      </c>
      <c r="AZ16" s="89">
        <f>Model!AY2474</f>
        <v>0.000001866666667</v>
      </c>
      <c r="BA16" s="89">
        <f>Model!AZ2474</f>
        <v>0.0000009333333333</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9.605800275</v>
      </c>
      <c r="E17" s="82">
        <f>sum(Model!D10,Model!D432,Model!D674,Model!D899,Model!D1124,Model!D1351,Model!D1576,0*Model!D1801,Model!D2026,Model!D2250,Model!D2475,Model!D3536)*'Inflation GDP Population'!$S$11/'Inflation GDP Population'!C$11</f>
        <v>9.652339377</v>
      </c>
      <c r="F17" s="82">
        <f>sum(Model!E10,Model!E432,Model!E674,Model!E899,Model!E1124,Model!E1351,Model!E1576,0*Model!E1801,Model!E2026,Model!E2250,Model!E2475,Model!E3536)*'Inflation GDP Population'!$S$11/'Inflation GDP Population'!D$11</f>
        <v>9.779259058</v>
      </c>
      <c r="G17" s="82">
        <f>sum(Model!F10,Model!F432,Model!F674,Model!F899,Model!F1124,Model!F1351,Model!F1576,0*Model!F1801,Model!F2026,Model!F2250,Model!F2475,Model!F3536)*'Inflation GDP Population'!$S$11/'Inflation GDP Population'!E$11</f>
        <v>9.756886649</v>
      </c>
      <c r="H17" s="82">
        <f>sum(Model!G10,Model!G432,Model!G674,Model!G899,Model!G1124,Model!G1351,Model!G1576,0*Model!G1801,Model!G2026,Model!G2250,Model!G2475,Model!G3536)*'Inflation GDP Population'!$S$11/'Inflation GDP Population'!F$11</f>
        <v>9.742673593</v>
      </c>
      <c r="I17" s="82">
        <f>sum(Model!H10,Model!H432,Model!H674,Model!H899,Model!H1124,Model!H1351,Model!H1576,0*Model!H1801,Model!H2026,Model!H2250,Model!H2475,Model!H3536)*'Inflation GDP Population'!$S$11/'Inflation GDP Population'!G$11</f>
        <v>9.579233032</v>
      </c>
      <c r="J17" s="82">
        <f>sum(Model!I10,Model!I432,Model!I674,Model!I899,Model!I1124,Model!I1351,Model!I1576,0*Model!I1801,Model!I2026,Model!I2250,Model!I2475,Model!I3536)*'Inflation GDP Population'!$S$11/'Inflation GDP Population'!H$11</f>
        <v>9.144332262</v>
      </c>
      <c r="K17" s="82">
        <f>sum(Model!J10,Model!J432,Model!J674,Model!J899,Model!J1124,Model!J1351,Model!J1576,0*Model!J1801,Model!J2026,Model!J2250,Model!J2475,Model!J3536)*'Inflation GDP Population'!$S$11/'Inflation GDP Population'!I$11</f>
        <v>9.484411385</v>
      </c>
      <c r="L17" s="82">
        <f>sum(Model!K10,Model!K432,Model!K674,Model!K899,Model!K1124,Model!K1351,Model!K1576,0*Model!K1801,Model!K2026,Model!K2250,Model!K2475,Model!K3536)*'Inflation GDP Population'!$S$11/'Inflation GDP Population'!J$11</f>
        <v>9.196652945</v>
      </c>
      <c r="M17" s="82">
        <f>sum(Model!L10,Model!L432,Model!L674,Model!L899,Model!L1124,Model!L1351,Model!L1576,0*Model!L1801,Model!L2026,Model!L2250,Model!L2475,Model!L3536)*'Inflation GDP Population'!$S$11/'Inflation GDP Population'!K$11</f>
        <v>9.024953803</v>
      </c>
      <c r="N17" s="82">
        <f>sum(Model!M10,Model!M432,Model!M674,Model!M899,Model!M1124,Model!M1351,Model!M1576,0*Model!M1801,Model!M2026,Model!M2250,Model!M2475,Model!M3536)*'Inflation GDP Population'!$S$11/'Inflation GDP Population'!L$11</f>
        <v>9.16225913</v>
      </c>
      <c r="O17" s="82">
        <f>sum(Model!N10,Model!N432,Model!N674,Model!N899,Model!N1124,Model!N1351,Model!N1576,0*Model!N1801,Model!N2026,Model!N2250,Model!N2475,Model!N3536)*'Inflation GDP Population'!$S$11/'Inflation GDP Population'!M$11</f>
        <v>8.931737345</v>
      </c>
      <c r="P17" s="82">
        <f>sum(Model!O10,Model!O432,Model!O674,Model!O899,Model!O1124,Model!O1351,Model!O1576,0*Model!O1801,Model!O2026,Model!O2250,Model!O2475,Model!O3536)*'Inflation GDP Population'!$S$11/'Inflation GDP Population'!N$11</f>
        <v>8.71943561</v>
      </c>
      <c r="Q17" s="82">
        <f>sum(Model!P10,Model!P432,Model!P674,Model!P899,Model!P1124,Model!P1351,Model!P1576,0*Model!P1801,Model!P2026,Model!P2250,Model!P2475,Model!P3536)*'Inflation GDP Population'!$S$11/'Inflation GDP Population'!O$11</f>
        <v>8.783641742</v>
      </c>
      <c r="R17" s="82">
        <f>sum(Model!Q10,Model!Q432,Model!Q674,Model!Q899,Model!Q1124,Model!Q1351,Model!Q1576,0*Model!Q1801,Model!Q2026,Model!Q2250,Model!Q2475,Model!Q3536)*'Inflation GDP Population'!$S$11/'Inflation GDP Population'!P$11</f>
        <v>8.629326664</v>
      </c>
      <c r="S17" s="82">
        <f>sum(Model!R10,Model!R432,Model!R674,Model!R899,Model!R1124,Model!R1351,Model!R1576,0*Model!R1801,Model!R2026,Model!R2250,Model!R2475,Model!R3536)*'Inflation GDP Population'!$S$11/'Inflation GDP Population'!Q$11</f>
        <v>8.670914622</v>
      </c>
      <c r="T17" s="82">
        <f>sum(Model!S10,Model!S432,Model!S674,Model!S899,Model!S1124,Model!S1351,Model!S1576,0*Model!S1801,Model!S2026,Model!S2250,Model!S2475,Model!S3536)*'Inflation GDP Population'!$S$11/'Inflation GDP Population'!R$11</f>
        <v>8.951642483</v>
      </c>
      <c r="U17" s="82">
        <f>sum(Model!T10,Model!T432,Model!T674,Model!T899,Model!T1124,Model!T1351,Model!T1576,0*Model!T1801,Model!T2026,Model!T2250,Model!T2475,Model!T3536)*'Inflation GDP Population'!$S$11/'Inflation GDP Population'!S$11</f>
        <v>8.605073454</v>
      </c>
      <c r="V17" s="82">
        <f>sum(Model!U10,Model!U432,Model!U674,Model!U899,Model!U1124,Model!U1351,Model!U1576,0*Model!U1801,Model!U2026,Model!U2250,Model!U2475,Model!U3536)*'Inflation GDP Population'!$S$11/'Inflation GDP Population'!T$11</f>
        <v>8.699461133</v>
      </c>
      <c r="W17" s="94">
        <f>sum(Model!V10,Model!V432,Model!V674,Model!V899,Model!V1124,Model!V1351,Model!V1576,0*Model!V1801,Model!V2026,Model!V2250,Model!V2475,Model!V3536)*'Inflation GDP Population'!$S$18/'Inflation GDP Population'!U$18</f>
        <v>8.528144393</v>
      </c>
      <c r="X17" s="94">
        <f>sum(Model!W10,Model!W432,Model!W674,Model!W899,Model!W1124,Model!W1351,Model!W1576,0*Model!W1801,Model!W2026,Model!W2250,Model!W2475,Model!W3536)*'Inflation GDP Population'!$S$18/'Inflation GDP Population'!V$18</f>
        <v>8.494059831</v>
      </c>
      <c r="Y17" s="94">
        <f>sum(Model!X10,Model!X432,Model!X674,Model!X899,Model!X1124,Model!X1351,Model!X1576,0*Model!X1801,Model!X2026,Model!X2250,Model!X2475,Model!X3536)*'Inflation GDP Population'!$S$18/'Inflation GDP Population'!W$18</f>
        <v>8.468649941</v>
      </c>
      <c r="Z17" s="94">
        <f>sum(Model!Y10,Model!Y432,Model!Y674,Model!Y899,Model!Y1124,Model!Y1351,Model!Y1576,0*Model!Y1801,Model!Y2026,Model!Y2250,Model!Y2475,Model!Y3536)*'Inflation GDP Population'!$S$18/'Inflation GDP Population'!X$18</f>
        <v>8.853251195</v>
      </c>
      <c r="AA17" s="94">
        <f>sum(Model!Z10,Model!Z432,Model!Z674,Model!Z899,Model!Z1124,Model!Z1351,Model!Z1576,0*Model!Z1801,Model!Z2026,Model!Z2250,Model!Z2475,Model!Z3536)*'Inflation GDP Population'!$S$18/'Inflation GDP Population'!Y$18</f>
        <v>8.477511522</v>
      </c>
      <c r="AB17" s="94">
        <f>sum(Model!AA10,Model!AA432,Model!AA674,Model!AA899,Model!AA1124,Model!AA1351,Model!AA1576,0*Model!AA1801,Model!AA2026,Model!AA2250,Model!AA2475,Model!AA3536)*'Inflation GDP Population'!$S$18/'Inflation GDP Population'!Z$18</f>
        <v>8.482214692</v>
      </c>
      <c r="AC17" s="94">
        <f>sum(Model!AB10,Model!AB432,Model!AB674,Model!AB899,Model!AB1124,Model!AB1351,Model!AB1576,0*Model!AB1801,Model!AB2026,Model!AB2250,Model!AB2475,Model!AB3536)*'Inflation GDP Population'!$S$18/'Inflation GDP Population'!AA$18</f>
        <v>8.461505444</v>
      </c>
      <c r="AD17" s="94">
        <f>sum(Model!AC10,Model!AC432,Model!AC674,Model!AC899,Model!AC1124,Model!AC1351,Model!AC1576,0*Model!AC1801,Model!AC2026,Model!AC2250,Model!AC2475,Model!AC3536)*'Inflation GDP Population'!$S$18/'Inflation GDP Population'!AB$18</f>
        <v>8.522854112</v>
      </c>
      <c r="AE17" s="94">
        <f>sum(Model!AD10,Model!AD432,Model!AD674,Model!AD899,Model!AD1124,Model!AD1351,Model!AD1576,0*Model!AD1801,Model!AD2026,Model!AD2250,Model!AD2475,Model!AD3536)*'Inflation GDP Population'!$S$18/'Inflation GDP Population'!AC$18</f>
        <v>8.456299316</v>
      </c>
      <c r="AF17" s="94">
        <f>sum(Model!AE10,Model!AE432,Model!AE674,Model!AE899,Model!AE1124,Model!AE1351,Model!AE1576,0*Model!AE1801,Model!AE2026,Model!AE2250,Model!AE2475,Model!AE3536)*'Inflation GDP Population'!$S$18/'Inflation GDP Population'!AD$18</f>
        <v>8.3984572</v>
      </c>
      <c r="AG17" s="94">
        <f>sum(Model!AF10,Model!AF432,Model!AF674,Model!AF899,Model!AF1124,Model!AF1351,Model!AF1576,0*Model!AF1801,Model!AF2026,Model!AF2250,Model!AF2475,Model!AF3536)*'Inflation GDP Population'!$S$18/'Inflation GDP Population'!AE$18</f>
        <v>8.293064923</v>
      </c>
      <c r="AH17" s="94">
        <f>sum(Model!AG10,Model!AG432,Model!AG674,Model!AG899,Model!AG1124,Model!AG1351,Model!AG1576,0*Model!AG1801,Model!AG2026,Model!AG2250,Model!AG2475,Model!AG3536)*'Inflation GDP Population'!$S$18/'Inflation GDP Population'!AF$18</f>
        <v>8.257731313</v>
      </c>
      <c r="AI17" s="94">
        <f>sum(Model!AH10,Model!AH432,Model!AH674,Model!AH899,Model!AH1124,Model!AH1351,Model!AH1576,0*Model!AH1801,Model!AH2026,Model!AH2250,Model!AH2475,Model!AH3536)*'Inflation GDP Population'!$S$18/'Inflation GDP Population'!AG$18</f>
        <v>8.285405792</v>
      </c>
      <c r="AJ17" s="94">
        <f>sum(Model!AI10,Model!AI432,Model!AI674,Model!AI899,Model!AI1124,Model!AI1351,Model!AI1576,0*Model!AI1801,Model!AI2026,Model!AI2250,Model!AI2475,Model!AI3536)*'Inflation GDP Population'!$S$18/'Inflation GDP Population'!AH$18</f>
        <v>8.207777666</v>
      </c>
      <c r="AK17" s="94">
        <f>sum(Model!AJ10,Model!AJ432,Model!AJ674,Model!AJ899,Model!AJ1124,Model!AJ1351,Model!AJ1576,0*Model!AJ1801,Model!AJ2026,Model!AJ2250,Model!AJ2475,Model!AJ3536)*'Inflation GDP Population'!$S$18/'Inflation GDP Population'!AI$18</f>
        <v>8.185332182</v>
      </c>
      <c r="AL17" s="94">
        <f>sum(Model!AK10,Model!AK432,Model!AK674,Model!AK899,Model!AK1124,Model!AK1351,Model!AK1576,0*Model!AK1801,Model!AK2026,Model!AK2250,Model!AK2475,Model!AK3536)*'Inflation GDP Population'!$S$18/'Inflation GDP Population'!AJ$18</f>
        <v>8.164342898</v>
      </c>
      <c r="AM17" s="94">
        <f>sum(Model!AL10,Model!AL432,Model!AL674,Model!AL899,Model!AL1124,Model!AL1351,Model!AL1576,0*Model!AL1801,Model!AL2026,Model!AL2250,Model!AL2475,Model!AL3536)*'Inflation GDP Population'!$S$18/'Inflation GDP Population'!AK$18</f>
        <v>8.143311768</v>
      </c>
      <c r="AN17" s="94">
        <f>sum(Model!AM10,Model!AM432,Model!AM674,Model!AM899,Model!AM1124,Model!AM1351,Model!AM1576,0*Model!AM1801,Model!AM2026,Model!AM2250,Model!AM2475,Model!AM3536)*'Inflation GDP Population'!$S$18/'Inflation GDP Population'!AL$18</f>
        <v>8.113108024</v>
      </c>
      <c r="AO17" s="94">
        <f>sum(Model!AN10,Model!AN432,Model!AN674,Model!AN899,Model!AN1124,Model!AN1351,Model!AN1576,0*Model!AN1801,Model!AN2026,Model!AN2250,Model!AN2475,Model!AN3536)*'Inflation GDP Population'!$S$18/'Inflation GDP Population'!AM$18</f>
        <v>8.121041478</v>
      </c>
      <c r="AP17" s="94">
        <f>sum(Model!AO10,Model!AO432,Model!AO674,Model!AO899,Model!AO1124,Model!AO1351,Model!AO1576,0*Model!AO1801,Model!AO2026,Model!AO2250,Model!AO2475,Model!AO3536)*'Inflation GDP Population'!$S$18/'Inflation GDP Population'!AN$18</f>
        <v>8.064590198</v>
      </c>
      <c r="AQ17" s="94">
        <f>sum(Model!AP10,Model!AP432,Model!AP674,Model!AP899,Model!AP1124,Model!AP1351,Model!AP1576,0*Model!AP1801,Model!AP2026,Model!AP2250,Model!AP2475,Model!AP3536)*'Inflation GDP Population'!$S$18/'Inflation GDP Population'!AO$18</f>
        <v>8.036668498</v>
      </c>
      <c r="AR17" s="94">
        <f>sum(Model!AQ10,Model!AQ432,Model!AQ674,Model!AQ899,Model!AQ1124,Model!AQ1351,Model!AQ1576,0*Model!AQ1801,Model!AQ2026,Model!AQ2250,Model!AQ2475,Model!AQ3536)*'Inflation GDP Population'!$S$18/'Inflation GDP Population'!AP$18</f>
        <v>8.011349462</v>
      </c>
      <c r="AS17" s="94">
        <f>sum(Model!AR10,Model!AR432,Model!AR674,Model!AR899,Model!AR1124,Model!AR1351,Model!AR1576,0*Model!AR1801,Model!AR2026,Model!AR2250,Model!AR2475,Model!AR3536)*'Inflation GDP Population'!$S$18/'Inflation GDP Population'!AQ$18</f>
        <v>7.985670208</v>
      </c>
      <c r="AT17" s="94">
        <f>sum(Model!AS10,Model!AS432,Model!AS674,Model!AS899,Model!AS1124,Model!AS1351,Model!AS1576,0*Model!AS1801,Model!AS2026,Model!AS2250,Model!AS2475,Model!AS3536)*'Inflation GDP Population'!$S$18/'Inflation GDP Population'!AR$18</f>
        <v>7.956060328</v>
      </c>
      <c r="AU17" s="94">
        <f>sum(Model!AT10,Model!AT432,Model!AT674,Model!AT899,Model!AT1124,Model!AT1351,Model!AT1576,0*Model!AT1801,Model!AT2026,Model!AT2250,Model!AT2475,Model!AT3536)*'Inflation GDP Population'!$S$18/'Inflation GDP Population'!AS$18</f>
        <v>7.929513831</v>
      </c>
      <c r="AV17" s="94">
        <f>sum(Model!AU10,Model!AU432,Model!AU674,Model!AU899,Model!AU1124,Model!AU1351,Model!AU1576,0*Model!AU1801,Model!AU2026,Model!AU2250,Model!AU2475,Model!AU3536)*'Inflation GDP Population'!$S$18/'Inflation GDP Population'!AT$18</f>
        <v>7.902612036</v>
      </c>
      <c r="AW17" s="94">
        <f>sum(Model!AV10,Model!AV432,Model!AV674,Model!AV899,Model!AV1124,Model!AV1351,Model!AV1576,0*Model!AV1801,Model!AV2026,Model!AV2250,Model!AV2475,Model!AV3536)*'Inflation GDP Population'!$S$18/'Inflation GDP Population'!AU$18</f>
        <v>7.875356811</v>
      </c>
      <c r="AX17" s="94">
        <f>sum(Model!AW10,Model!AW432,Model!AW674,Model!AW899,Model!AW1124,Model!AW1351,Model!AW1576,0*Model!AW1801,Model!AW2026,Model!AW2250,Model!AW2475,Model!AW3536)*'Inflation GDP Population'!$S$18/'Inflation GDP Population'!AV$18</f>
        <v>7.843570127</v>
      </c>
      <c r="AY17" s="94">
        <f>sum(Model!AX10,Model!AX432,Model!AX674,Model!AX899,Model!AX1124,Model!AX1351,Model!AX1576,0*Model!AX1801,Model!AX2026,Model!AX2250,Model!AX2475,Model!AX3536)*'Inflation GDP Population'!$S$18/'Inflation GDP Population'!AW$18</f>
        <v>7.815460817</v>
      </c>
      <c r="AZ17" s="94">
        <f>sum(Model!AY10,Model!AY432,Model!AY674,Model!AY899,Model!AY1124,Model!AY1351,Model!AY1576,0*Model!AY1801,Model!AY2026,Model!AY2250,Model!AY2475,Model!AY3536)*'Inflation GDP Population'!$S$18/'Inflation GDP Population'!AX$18</f>
        <v>7.787002803</v>
      </c>
      <c r="BA17" s="94">
        <f>sum(Model!AZ10,Model!AZ432,Model!AZ674,Model!AZ899,Model!AZ1124,Model!AZ1351,Model!AZ1576,0*Model!AZ1801,Model!AZ2026,Model!AZ2250,Model!AZ2475,Model!AZ3536)*'Inflation GDP Population'!$S$18/'Inflation GDP Population'!AY$18</f>
        <v>7.753562552</v>
      </c>
      <c r="BB17" s="94">
        <f>sum(Model!BA10,Model!BA432,Model!BA674,Model!BA899,Model!BA1124,Model!BA1351,Model!BA1576,0*Model!BA1801,Model!BA2026,Model!BA2250,Model!BA2475,Model!BA3536)*'Inflation GDP Population'!$S$18/'Inflation GDP Population'!AZ$18</f>
        <v>7.724260015</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13.35418122</v>
      </c>
      <c r="E18" s="82">
        <f>sum(Model!D11,Model!D435,0*Model!D675,0*Model!D900,Model!D1126,0*Model!D1352,0*Model!D1802,Model!D2027,Model!D2249,Model!D3537)*'Inflation GDP Population'!$S$11/'Inflation GDP Population'!C$11</f>
        <v>14.02346271</v>
      </c>
      <c r="F18" s="82">
        <f>sum(Model!E11,Model!E435,0*Model!E675,0*Model!E900,Model!E1126,0*Model!E1352,0*Model!E1802,Model!E2027,Model!E2249,Model!E3537)*'Inflation GDP Population'!$S$11/'Inflation GDP Population'!D$11</f>
        <v>13.60745061</v>
      </c>
      <c r="G18" s="82">
        <f>sum(Model!F11,Model!F435,0*Model!F675,0*Model!F900,Model!F1126,0*Model!F1352,0*Model!F1802,Model!F2027,Model!F2249,Model!F3537)*'Inflation GDP Population'!$S$11/'Inflation GDP Population'!E$11</f>
        <v>13.64688823</v>
      </c>
      <c r="H18" s="82">
        <f>sum(Model!G11,Model!G435,0*Model!G675,0*Model!G900,Model!G1126,0*Model!G1352,0*Model!G1802,Model!G2027,Model!G2249,Model!G3537)*'Inflation GDP Population'!$S$11/'Inflation GDP Population'!F$11</f>
        <v>14.84345128</v>
      </c>
      <c r="I18" s="82">
        <f>sum(Model!H11,Model!H435,0*Model!H675,0*Model!H900,Model!H1126,0*Model!H1352,0*Model!H1802,Model!H2027,Model!H2249,Model!H3537)*'Inflation GDP Population'!$S$11/'Inflation GDP Population'!G$11</f>
        <v>16.38097652</v>
      </c>
      <c r="J18" s="82">
        <f>sum(Model!I11,Model!I435,0*Model!I675,0*Model!I900,Model!I1126,0*Model!I1352,0*Model!I1802,Model!I2027,Model!I2249,Model!I3537)*'Inflation GDP Population'!$S$11/'Inflation GDP Population'!H$11</f>
        <v>14.96878325</v>
      </c>
      <c r="K18" s="82">
        <f>sum(Model!J11,Model!J435,0*Model!J675,0*Model!J900,Model!J1126,0*Model!J1352,0*Model!J1802,Model!J2027,Model!J2249,Model!J3537)*'Inflation GDP Population'!$S$11/'Inflation GDP Population'!I$11</f>
        <v>16.01778006</v>
      </c>
      <c r="L18" s="82">
        <f>sum(Model!K11,Model!K435,0*Model!K675,0*Model!K900,Model!K1126,0*Model!K1352,0*Model!K1802,Model!K2027,Model!K2249,Model!K3537)*'Inflation GDP Population'!$S$11/'Inflation GDP Population'!J$11</f>
        <v>17.09367428</v>
      </c>
      <c r="M18" s="82">
        <f>sum(Model!L11,Model!L435,0*Model!L675,0*Model!L900,Model!L1126,0*Model!L1352,0*Model!L1802,Model!L2027,Model!L2249,Model!L3537)*'Inflation GDP Population'!$S$11/'Inflation GDP Population'!K$11</f>
        <v>13.62447285</v>
      </c>
      <c r="N18" s="82">
        <f>sum(Model!M11,Model!M435,0*Model!M675,0*Model!M900,Model!M1126,0*Model!M1352,0*Model!M1802,Model!M2027,Model!M2249,Model!M3537)*'Inflation GDP Population'!$S$11/'Inflation GDP Population'!L$11</f>
        <v>15.64501898</v>
      </c>
      <c r="O18" s="82">
        <f>sum(Model!N11,Model!N435,0*Model!N675,0*Model!N900,Model!N1126,0*Model!N1352,0*Model!N1802,Model!N2027,Model!N2249,Model!N3537)*'Inflation GDP Population'!$S$11/'Inflation GDP Population'!M$11</f>
        <v>14.95385037</v>
      </c>
      <c r="P18" s="82">
        <f>sum(Model!O11,Model!O435,0*Model!O675,0*Model!O900,Model!O1126,0*Model!O1352,0*Model!O1802,Model!O2027,Model!O2249,Model!O3537)*'Inflation GDP Population'!$S$11/'Inflation GDP Population'!N$11</f>
        <v>13.15927802</v>
      </c>
      <c r="Q18" s="82">
        <f>sum(Model!P11,Model!P435,0*Model!P675,0*Model!P900,Model!P1126,0*Model!P1352,0*Model!P1802,Model!P2027,Model!P2249,Model!P3537)*'Inflation GDP Population'!$S$11/'Inflation GDP Population'!O$11</f>
        <v>13.62521165</v>
      </c>
      <c r="R18" s="82">
        <f>sum(Model!Q11,Model!Q435,0*Model!Q675,0*Model!Q900,Model!Q1126,0*Model!Q1352,0*Model!Q1802,Model!Q2027,Model!Q2249,Model!Q3537)*'Inflation GDP Population'!$S$11/'Inflation GDP Population'!P$11</f>
        <v>14.94499434</v>
      </c>
      <c r="S18" s="82">
        <f>sum(Model!R11,Model!R435,0*Model!R675,0*Model!R900,Model!R1126,0*Model!R1352,0*Model!R1802,Model!R2027,Model!R2249,Model!R3537)*'Inflation GDP Population'!$S$11/'Inflation GDP Population'!Q$11</f>
        <v>12.18729415</v>
      </c>
      <c r="T18" s="82">
        <f>sum(Model!S11,Model!S435,0*Model!S675,0*Model!S900,Model!S1126,0*Model!S1352,0*Model!S1802,Model!S2027,Model!S2249,Model!S3537)*'Inflation GDP Population'!$S$11/'Inflation GDP Population'!R$11</f>
        <v>11.59023398</v>
      </c>
      <c r="U18" s="82">
        <f>sum(Model!T11,Model!T435,0*Model!T675,0*Model!T900,Model!T1126,0*Model!T1352,0*Model!T1802,Model!T2027,Model!T2249,Model!T3537)*'Inflation GDP Population'!$S$11/'Inflation GDP Population'!S$11</f>
        <v>11.50070335</v>
      </c>
      <c r="V18" s="82">
        <f>sum(Model!U11,Model!U435,0*Model!U675,0*Model!U900,Model!U1126,0*Model!U1352,0*Model!U1802,Model!U2027,Model!U2249,Model!U3537)*'Inflation GDP Population'!$S$11/'Inflation GDP Population'!T$11</f>
        <v>12.12747662</v>
      </c>
      <c r="W18" s="94">
        <f>sum(Model!V11,Model!V435,0*Model!V675,0*Model!V900,Model!V1126,0*Model!V1352,0*Model!V1802,Model!V2027,Model!V2249,Model!V3537)*'Inflation GDP Population'!$S$18/'Inflation GDP Population'!U$18</f>
        <v>11.12948666</v>
      </c>
      <c r="X18" s="94">
        <f>sum(Model!W11,Model!W435,0*Model!W675,0*Model!W900,Model!W1126,0*Model!W1352,0*Model!W1802,Model!W2027,Model!W2249,Model!W3537)*'Inflation GDP Population'!$S$18/'Inflation GDP Population'!V$18</f>
        <v>11.49358159</v>
      </c>
      <c r="Y18" s="94">
        <f>sum(Model!X11,Model!X435,0*Model!X675,0*Model!X900,Model!X1126,0*Model!X1352,0*Model!X1802,Model!X2027,Model!X2249,Model!X3537)*'Inflation GDP Population'!$S$18/'Inflation GDP Population'!W$18</f>
        <v>11.15783461</v>
      </c>
      <c r="Z18" s="94">
        <f>sum(Model!Y11,Model!Y435,0*Model!Y675,0*Model!Y900,Model!Y1126,0*Model!Y1352,0*Model!Y1802,Model!Y2027,Model!Y2249,Model!Y3537)*'Inflation GDP Population'!$S$18/'Inflation GDP Population'!X$18</f>
        <v>10.47141178</v>
      </c>
      <c r="AA18" s="94">
        <f>sum(Model!Z11,Model!Z435,0*Model!Z675,0*Model!Z900,Model!Z1126,0*Model!Z1352,0*Model!Z1802,Model!Z2027,Model!Z2249,Model!Z3537)*'Inflation GDP Population'!$S$18/'Inflation GDP Population'!Y$18</f>
        <v>10.56294056</v>
      </c>
      <c r="AB18" s="94">
        <f>sum(Model!AA11,Model!AA435,0*Model!AA675,0*Model!AA900,Model!AA1126,0*Model!AA1352,0*Model!AA1802,Model!AA2027,Model!AA2249,Model!AA3537)*'Inflation GDP Population'!$S$18/'Inflation GDP Population'!Z$18</f>
        <v>10.7484253</v>
      </c>
      <c r="AC18" s="94">
        <f>sum(Model!AB11,Model!AB435,0*Model!AB675,0*Model!AB900,Model!AB1126,0*Model!AB1352,0*Model!AB1802,Model!AB2027,Model!AB2249,Model!AB3537)*'Inflation GDP Population'!$S$18/'Inflation GDP Population'!AA$18</f>
        <v>10.89873131</v>
      </c>
      <c r="AD18" s="94">
        <f>sum(Model!AC11,Model!AC435,0*Model!AC675,0*Model!AC900,Model!AC1126,0*Model!AC1352,0*Model!AC1802,Model!AC2027,Model!AC2249,Model!AC3537)*'Inflation GDP Population'!$S$18/'Inflation GDP Population'!AB$18</f>
        <v>10.8051393</v>
      </c>
      <c r="AE18" s="94">
        <f>sum(Model!AD11,Model!AD435,0*Model!AD675,0*Model!AD900,Model!AD1126,0*Model!AD1352,0*Model!AD1802,Model!AD2027,Model!AD2249,Model!AD3537)*'Inflation GDP Population'!$S$18/'Inflation GDP Population'!AC$18</f>
        <v>10.63356273</v>
      </c>
      <c r="AF18" s="94">
        <f>sum(Model!AE11,Model!AE435,0*Model!AE675,0*Model!AE900,Model!AE1126,0*Model!AE1352,0*Model!AE1802,Model!AE2027,Model!AE2249,Model!AE3537)*'Inflation GDP Population'!$S$18/'Inflation GDP Population'!AD$18</f>
        <v>10.67766991</v>
      </c>
      <c r="AG18" s="94">
        <f>sum(Model!AF11,Model!AF435,0*Model!AF675,0*Model!AF900,Model!AF1126,0*Model!AF1352,0*Model!AF1802,Model!AF2027,Model!AF2249,Model!AF3537)*'Inflation GDP Population'!$S$18/'Inflation GDP Population'!AE$18</f>
        <v>10.62882376</v>
      </c>
      <c r="AH18" s="94">
        <f>sum(Model!AG11,Model!AG435,0*Model!AG675,0*Model!AG900,Model!AG1126,0*Model!AG1352,0*Model!AG1802,Model!AG2027,Model!AG2249,Model!AG3537)*'Inflation GDP Population'!$S$18/'Inflation GDP Population'!AF$18</f>
        <v>10.62203397</v>
      </c>
      <c r="AI18" s="94">
        <f>sum(Model!AH11,Model!AH435,0*Model!AH675,0*Model!AH900,Model!AH1126,0*Model!AH1352,0*Model!AH1802,Model!AH2027,Model!AH2249,Model!AH3537)*'Inflation GDP Population'!$S$18/'Inflation GDP Population'!AG$18</f>
        <v>10.55956818</v>
      </c>
      <c r="AJ18" s="94">
        <f>sum(Model!AI11,Model!AI435,0*Model!AI675,0*Model!AI900,Model!AI1126,0*Model!AI1352,0*Model!AI1802,Model!AI2027,Model!AI2249,Model!AI3537)*'Inflation GDP Population'!$S$18/'Inflation GDP Population'!AH$18</f>
        <v>10.69603195</v>
      </c>
      <c r="AK18" s="94">
        <f>sum(Model!AJ11,Model!AJ435,0*Model!AJ675,0*Model!AJ900,Model!AJ1126,0*Model!AJ1352,0*Model!AJ1802,Model!AJ2027,Model!AJ2249,Model!AJ3537)*'Inflation GDP Population'!$S$18/'Inflation GDP Population'!AI$18</f>
        <v>10.72522725</v>
      </c>
      <c r="AL18" s="94">
        <f>sum(Model!AK11,Model!AK435,0*Model!AK675,0*Model!AK900,Model!AK1126,0*Model!AK1352,0*Model!AK1802,Model!AK2027,Model!AK2249,Model!AK3537)*'Inflation GDP Population'!$S$18/'Inflation GDP Population'!AJ$18</f>
        <v>10.728779</v>
      </c>
      <c r="AM18" s="94">
        <f>sum(Model!AL11,Model!AL435,0*Model!AL675,0*Model!AL900,Model!AL1126,0*Model!AL1352,0*Model!AL1802,Model!AL2027,Model!AL2249,Model!AL3537)*'Inflation GDP Population'!$S$18/'Inflation GDP Population'!AK$18</f>
        <v>10.73967222</v>
      </c>
      <c r="AN18" s="94">
        <f>sum(Model!AM11,Model!AM435,0*Model!AM675,0*Model!AM900,Model!AM1126,0*Model!AM1352,0*Model!AM1802,Model!AM2027,Model!AM2249,Model!AM3537)*'Inflation GDP Population'!$S$18/'Inflation GDP Population'!AL$18</f>
        <v>10.78483532</v>
      </c>
      <c r="AO18" s="94">
        <f>sum(Model!AN11,Model!AN435,0*Model!AN675,0*Model!AN900,Model!AN1126,0*Model!AN1352,0*Model!AN1802,Model!AN2027,Model!AN2249,Model!AN3537)*'Inflation GDP Population'!$S$18/'Inflation GDP Population'!AM$18</f>
        <v>10.76089282</v>
      </c>
      <c r="AP18" s="94">
        <f>sum(Model!AO11,Model!AO435,0*Model!AO675,0*Model!AO900,Model!AO1126,0*Model!AO1352,0*Model!AO1802,Model!AO2027,Model!AO2249,Model!AO3537)*'Inflation GDP Population'!$S$18/'Inflation GDP Population'!AN$18</f>
        <v>10.72485698</v>
      </c>
      <c r="AQ18" s="94">
        <f>sum(Model!AP11,Model!AP435,0*Model!AP675,0*Model!AP900,Model!AP1126,0*Model!AP1352,0*Model!AP1802,Model!AP2027,Model!AP2249,Model!AP3537)*'Inflation GDP Population'!$S$18/'Inflation GDP Population'!AO$18</f>
        <v>10.71505588</v>
      </c>
      <c r="AR18" s="94">
        <f>sum(Model!AQ11,Model!AQ435,0*Model!AQ675,0*Model!AQ900,Model!AQ1126,0*Model!AQ1352,0*Model!AQ1802,Model!AQ2027,Model!AQ2249,Model!AQ3537)*'Inflation GDP Population'!$S$18/'Inflation GDP Population'!AP$18</f>
        <v>10.7539654</v>
      </c>
      <c r="AS18" s="94">
        <f>sum(Model!AR11,Model!AR435,0*Model!AR675,0*Model!AR900,Model!AR1126,0*Model!AR1352,0*Model!AR1802,Model!AR2027,Model!AR2249,Model!AR3537)*'Inflation GDP Population'!$S$18/'Inflation GDP Population'!AQ$18</f>
        <v>10.68453509</v>
      </c>
      <c r="AT18" s="94">
        <f>sum(Model!AS11,Model!AS435,0*Model!AS675,0*Model!AS900,Model!AS1126,0*Model!AS1352,0*Model!AS1802,Model!AS2027,Model!AS2249,Model!AS3537)*'Inflation GDP Population'!$S$18/'Inflation GDP Population'!AR$18</f>
        <v>10.69551804</v>
      </c>
      <c r="AU18" s="94">
        <f>sum(Model!AT11,Model!AT435,0*Model!AT675,0*Model!AT900,Model!AT1126,0*Model!AT1352,0*Model!AT1802,Model!AT2027,Model!AT2249,Model!AT3537)*'Inflation GDP Population'!$S$18/'Inflation GDP Population'!AS$18</f>
        <v>10.71903207</v>
      </c>
      <c r="AV18" s="94">
        <f>sum(Model!AU11,Model!AU435,0*Model!AU675,0*Model!AU900,Model!AU1126,0*Model!AU1352,0*Model!AU1802,Model!AU2027,Model!AU2249,Model!AU3537)*'Inflation GDP Population'!$S$18/'Inflation GDP Population'!AT$18</f>
        <v>10.78025112</v>
      </c>
      <c r="AW18" s="94">
        <f>sum(Model!AV11,Model!AV435,0*Model!AV675,0*Model!AV900,Model!AV1126,0*Model!AV1352,0*Model!AV1802,Model!AV2027,Model!AV2249,Model!AV3537)*'Inflation GDP Population'!$S$18/'Inflation GDP Population'!AU$18</f>
        <v>10.81852358</v>
      </c>
      <c r="AX18" s="94">
        <f>sum(Model!AW11,Model!AW435,0*Model!AW675,0*Model!AW900,Model!AW1126,0*Model!AW1352,0*Model!AW1802,Model!AW2027,Model!AW2249,Model!AW3537)*'Inflation GDP Population'!$S$18/'Inflation GDP Population'!AV$18</f>
        <v>10.83952586</v>
      </c>
      <c r="AY18" s="94">
        <f>sum(Model!AX11,Model!AX435,0*Model!AX675,0*Model!AX900,Model!AX1126,0*Model!AX1352,0*Model!AX1802,Model!AX2027,Model!AX2249,Model!AX3537)*'Inflation GDP Population'!$S$18/'Inflation GDP Population'!AW$18</f>
        <v>10.8756437</v>
      </c>
      <c r="AZ18" s="94">
        <f>sum(Model!AY11,Model!AY435,0*Model!AY675,0*Model!AY900,Model!AY1126,0*Model!AY1352,0*Model!AY1802,Model!AY2027,Model!AY2249,Model!AY3537)*'Inflation GDP Population'!$S$18/'Inflation GDP Population'!AX$18</f>
        <v>10.98516628</v>
      </c>
      <c r="BA18" s="94">
        <f>sum(Model!AZ11,Model!AZ435,0*Model!AZ675,0*Model!AZ900,Model!AZ1126,0*Model!AZ1352,0*Model!AZ1802,Model!AZ2027,Model!AZ2249,Model!AZ3537)*'Inflation GDP Population'!$S$18/'Inflation GDP Population'!AY$18</f>
        <v>11.05255107</v>
      </c>
      <c r="BB18" s="94">
        <f>sum(Model!BA11,Model!BA435,0*Model!BA675,0*Model!BA900,Model!BA1126,0*Model!BA1352,0*Model!BA1802,Model!BA2027,Model!BA2249,Model!BA3537)*'Inflation GDP Population'!$S$18/'Inflation GDP Population'!AZ$18</f>
        <v>11.10840099</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1.416704192</v>
      </c>
      <c r="E19" s="96">
        <f>(Model!D1125)*'Inflation GDP Population'!$S$11/'Inflation GDP Population'!C$11</f>
        <v>1.415280429</v>
      </c>
      <c r="F19" s="96">
        <f>(Model!E1125)*'Inflation GDP Population'!$S$11/'Inflation GDP Population'!D$11</f>
        <v>1.440333276</v>
      </c>
      <c r="G19" s="96">
        <f>(Model!F1125)*'Inflation GDP Population'!$S$11/'Inflation GDP Population'!E$11</f>
        <v>1.423682477</v>
      </c>
      <c r="H19" s="96">
        <f>(Model!G1125)*'Inflation GDP Population'!$S$11/'Inflation GDP Population'!F$11</f>
        <v>1.419037246</v>
      </c>
      <c r="I19" s="96">
        <f>(Model!H1125)*'Inflation GDP Population'!$S$11/'Inflation GDP Population'!G$11</f>
        <v>1.37248996</v>
      </c>
      <c r="J19" s="96">
        <f>(Model!I1125)*'Inflation GDP Population'!$S$11/'Inflation GDP Population'!H$11</f>
        <v>1.285935068</v>
      </c>
      <c r="K19" s="96">
        <f>(Model!J1125)*'Inflation GDP Population'!$S$11/'Inflation GDP Population'!I$11</f>
        <v>1.370235308</v>
      </c>
      <c r="L19" s="96">
        <f>(Model!K1125)*'Inflation GDP Population'!$S$11/'Inflation GDP Population'!J$11</f>
        <v>1.340929313</v>
      </c>
      <c r="M19" s="96">
        <f>(Model!L1125)*'Inflation GDP Population'!$S$11/'Inflation GDP Population'!K$11</f>
        <v>1.388378362</v>
      </c>
      <c r="N19" s="96">
        <f>(Model!M1125)*'Inflation GDP Population'!$S$11/'Inflation GDP Population'!L$11</f>
        <v>1.378716738</v>
      </c>
      <c r="O19" s="96">
        <f>(Model!N1125)*'Inflation GDP Population'!$S$11/'Inflation GDP Population'!M$11</f>
        <v>1.375573881</v>
      </c>
      <c r="P19" s="96">
        <f>(Model!O1125)*'Inflation GDP Population'!$S$11/'Inflation GDP Population'!N$11</f>
        <v>1.35988402</v>
      </c>
      <c r="Q19" s="96">
        <f>(Model!P1125)*'Inflation GDP Population'!$S$11/'Inflation GDP Population'!O$11</f>
        <v>1.421401077</v>
      </c>
      <c r="R19" s="96">
        <f>(Model!Q1125)*'Inflation GDP Population'!$S$11/'Inflation GDP Population'!P$11</f>
        <v>1.370519862</v>
      </c>
      <c r="S19" s="96">
        <f>(Model!R1125)*'Inflation GDP Population'!$S$11/'Inflation GDP Population'!Q$11</f>
        <v>1.412228875</v>
      </c>
      <c r="T19" s="96">
        <f>(Model!S1125)*'Inflation GDP Population'!$S$11/'Inflation GDP Population'!R$11</f>
        <v>1.456233466</v>
      </c>
      <c r="U19" s="96">
        <f>(Model!T1125)*'Inflation GDP Population'!$S$11/'Inflation GDP Population'!S$11</f>
        <v>1.409417993</v>
      </c>
      <c r="V19" s="96">
        <f>(Model!U1125)*'Inflation GDP Population'!$S$11/'Inflation GDP Population'!T$11</f>
        <v>1.442719208</v>
      </c>
      <c r="W19" s="97">
        <f>(Model!V1125)*'Inflation GDP Population'!$S$18/'Inflation GDP Population'!U$18</f>
        <v>1.356706608</v>
      </c>
      <c r="X19" s="97">
        <f>(Model!W1125)*'Inflation GDP Population'!$S$18/'Inflation GDP Population'!V$18</f>
        <v>1.300263402</v>
      </c>
      <c r="Y19" s="97">
        <f>(Model!X1125)*'Inflation GDP Population'!$S$18/'Inflation GDP Population'!W$18</f>
        <v>1.254554567</v>
      </c>
      <c r="Z19" s="97">
        <f>(Model!Y1125)*'Inflation GDP Population'!$S$18/'Inflation GDP Population'!X$18</f>
        <v>1.210398472</v>
      </c>
      <c r="AA19" s="97">
        <f>(Model!Z1125)*'Inflation GDP Population'!$S$18/'Inflation GDP Population'!Y$18</f>
        <v>1.167745031</v>
      </c>
      <c r="AB19" s="97">
        <f>(Model!AA1125)*'Inflation GDP Population'!$S$18/'Inflation GDP Population'!Z$18</f>
        <v>1.126545642</v>
      </c>
      <c r="AC19" s="97">
        <f>(Model!AB1125)*'Inflation GDP Population'!$S$18/'Inflation GDP Population'!AA$18</f>
        <v>1.086753143</v>
      </c>
      <c r="AD19" s="97">
        <f>(Model!AC1125)*'Inflation GDP Population'!$S$18/'Inflation GDP Population'!AB$18</f>
        <v>1.048321782</v>
      </c>
      <c r="AE19" s="97">
        <f>(Model!AD1125)*'Inflation GDP Population'!$S$18/'Inflation GDP Population'!AC$18</f>
        <v>1.032733359</v>
      </c>
      <c r="AF19" s="97">
        <f>(Model!AE1125)*'Inflation GDP Population'!$S$18/'Inflation GDP Population'!AD$18</f>
        <v>1.017334713</v>
      </c>
      <c r="AG19" s="97">
        <f>(Model!AF1125)*'Inflation GDP Population'!$S$18/'Inflation GDP Population'!AE$18</f>
        <v>1.002124802</v>
      </c>
      <c r="AH19" s="97">
        <f>(Model!AG1125)*'Inflation GDP Population'!$S$18/'Inflation GDP Population'!AF$18</f>
        <v>0.9871025472</v>
      </c>
      <c r="AI19" s="97">
        <f>(Model!AH1125)*'Inflation GDP Population'!$S$18/'Inflation GDP Population'!AG$18</f>
        <v>0.9722668266</v>
      </c>
      <c r="AJ19" s="97">
        <f>(Model!AI1125)*'Inflation GDP Population'!$S$18/'Inflation GDP Population'!AH$18</f>
        <v>0.9576164836</v>
      </c>
      <c r="AK19" s="97">
        <f>(Model!AJ1125)*'Inflation GDP Population'!$S$18/'Inflation GDP Population'!AI$18</f>
        <v>0.943150326</v>
      </c>
      <c r="AL19" s="97">
        <f>(Model!AK1125)*'Inflation GDP Population'!$S$18/'Inflation GDP Population'!AJ$18</f>
        <v>0.9288671293</v>
      </c>
      <c r="AM19" s="97">
        <f>(Model!AL1125)*'Inflation GDP Population'!$S$18/'Inflation GDP Population'!AK$18</f>
        <v>0.9147656377</v>
      </c>
      <c r="AN19" s="97">
        <f>(Model!AM1125)*'Inflation GDP Population'!$S$18/'Inflation GDP Population'!AL$18</f>
        <v>0.9008445668</v>
      </c>
      <c r="AO19" s="97">
        <f>(Model!AN1125)*'Inflation GDP Population'!$S$18/'Inflation GDP Population'!AM$18</f>
        <v>0.8871026047</v>
      </c>
      <c r="AP19" s="97">
        <f>(Model!AO1125)*'Inflation GDP Population'!$S$18/'Inflation GDP Population'!AN$18</f>
        <v>0.8735384142</v>
      </c>
      <c r="AQ19" s="97">
        <f>(Model!AP1125)*'Inflation GDP Population'!$S$18/'Inflation GDP Population'!AO$18</f>
        <v>0.8601506341</v>
      </c>
      <c r="AR19" s="97">
        <f>(Model!AQ1125)*'Inflation GDP Population'!$S$18/'Inflation GDP Population'!AP$18</f>
        <v>0.8469378813</v>
      </c>
      <c r="AS19" s="97">
        <f>(Model!AR1125)*'Inflation GDP Population'!$S$18/'Inflation GDP Population'!AQ$18</f>
        <v>0.8338987518</v>
      </c>
      <c r="AT19" s="97">
        <f>(Model!AS1125)*'Inflation GDP Population'!$S$18/'Inflation GDP Population'!AR$18</f>
        <v>0.8210318225</v>
      </c>
      <c r="AU19" s="97">
        <f>(Model!AT1125)*'Inflation GDP Population'!$S$18/'Inflation GDP Population'!AS$18</f>
        <v>0.8083356528</v>
      </c>
      <c r="AV19" s="97">
        <f>(Model!AU1125)*'Inflation GDP Population'!$S$18/'Inflation GDP Population'!AT$18</f>
        <v>0.7958087855</v>
      </c>
      <c r="AW19" s="97">
        <f>(Model!AV1125)*'Inflation GDP Population'!$S$18/'Inflation GDP Population'!AU$18</f>
        <v>0.7834497487</v>
      </c>
      <c r="AX19" s="97">
        <f>(Model!AW1125)*'Inflation GDP Population'!$S$18/'Inflation GDP Population'!AV$18</f>
        <v>0.7712570565</v>
      </c>
      <c r="AY19" s="97">
        <f>(Model!AX1125)*'Inflation GDP Population'!$S$18/'Inflation GDP Population'!AW$18</f>
        <v>0.7592292109</v>
      </c>
      <c r="AZ19" s="97">
        <f>(Model!AY1125)*'Inflation GDP Population'!$S$18/'Inflation GDP Population'!AX$18</f>
        <v>0.7473647025</v>
      </c>
      <c r="BA19" s="97">
        <f>(Model!AZ1125)*'Inflation GDP Population'!$S$18/'Inflation GDP Population'!AY$18</f>
        <v>0.7356620117</v>
      </c>
      <c r="BB19" s="97">
        <f>(Model!BA1125)*'Inflation GDP Population'!$S$18/'Inflation GDP Population'!AZ$18</f>
        <v>0.7241196101</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2387.4</v>
      </c>
      <c r="E20" s="98">
        <f>sum(Model!D18,Model!D438,Model!D677,Model!D902,Model!D1129,Model!D1354,Model!D1579,0*Model!D1804,Model!D2030,Model!D2253,Model!D3539)</f>
        <v>3578.9</v>
      </c>
      <c r="F20" s="98">
        <f>sum(Model!E18,Model!E438,Model!E677,Model!E902,Model!E1129,Model!E1354,Model!E1579,0*Model!E1804,Model!E2030,Model!E2253,Model!E3539)</f>
        <v>6889</v>
      </c>
      <c r="G20" s="98">
        <f>sum(Model!F18,Model!F438,Model!F677,Model!F902,Model!F1129,Model!F1354,Model!F1579,0*Model!F1804,Model!F2030,Model!F2253,Model!F3539)</f>
        <v>8561.1</v>
      </c>
      <c r="H20" s="98">
        <f>sum(Model!G18,Model!G438,Model!G677,Model!G902,Model!G1129,Model!G1354,Model!G1579,0*Model!G1804,Model!G2030,Model!G2253,Model!G3539)</f>
        <v>2605.2</v>
      </c>
      <c r="I20" s="98">
        <f>sum(Model!H18,Model!H438,Model!H677,Model!H902,Model!H1129,Model!H1354,Model!H1579,0*Model!H1804,Model!H2030,Model!H2253,Model!H3539)</f>
        <v>1429.1</v>
      </c>
      <c r="J20" s="98">
        <f>sum(Model!I18,Model!I438,Model!I677,Model!I902,Model!I1129,Model!I1354,Model!I1579,0*Model!I1804,Model!I2030,Model!I2253,Model!I3539)</f>
        <v>935.1</v>
      </c>
      <c r="K20" s="98">
        <f>sum(Model!J18,Model!J438,Model!J677,Model!J902,Model!J1129,Model!J1354,Model!J1579,0*Model!J1804,Model!J2030,Model!J2253,Model!J3539)</f>
        <v>635.7</v>
      </c>
      <c r="L20" s="98">
        <f>sum(Model!K18,Model!K438,Model!K677,Model!K902,Model!K1129,Model!K1354,Model!K1579,0*Model!K1804,Model!K2030,Model!K2253,Model!K3539)</f>
        <v>1363</v>
      </c>
      <c r="M20" s="98">
        <f>sum(Model!L18,Model!L438,Model!L677,Model!L902,Model!L1129,Model!L1354,Model!L1579,0*Model!L1804,Model!L2030,Model!L2253,Model!L3539)</f>
        <v>18.7</v>
      </c>
      <c r="N20" s="98">
        <f>sum(Model!M18,Model!M438,Model!M677,Model!M902,Model!M1129,Model!M1354,Model!M1579,0*Model!M1804,Model!M2030,Model!M2253,Model!M3539)</f>
        <v>1544.3</v>
      </c>
      <c r="O20" s="98">
        <f>sum(Model!N18,Model!N438,Model!N677,Model!N902,Model!N1129,Model!N1354,Model!N1579,0*Model!N1804,Model!N2030,Model!N2253,Model!N3539)</f>
        <v>2328.7</v>
      </c>
      <c r="P20" s="98">
        <f>sum(Model!O18,Model!O438,Model!O677,Model!O902,Model!O1129,Model!O1354,Model!O1579,0*Model!O1804,Model!O2030,Model!O2253,Model!O3539)</f>
        <v>5622.8</v>
      </c>
      <c r="Q20" s="98">
        <f>sum(Model!P18,Model!P438,Model!P677,Model!P902,Model!P1129,Model!P1354,Model!P1579,0*Model!P1804,Model!P2030,Model!P2253,Model!P3539)</f>
        <v>1233</v>
      </c>
      <c r="R20" s="98">
        <f>sum(Model!Q18,Model!Q438,Model!Q677,Model!Q902,Model!Q1129,Model!Q1354,Model!Q1579,0*Model!Q1804,Model!Q2030,Model!Q2253,Model!Q3539)</f>
        <v>1346.5</v>
      </c>
      <c r="S20" s="98">
        <f>sum(Model!R18,Model!R438,Model!R677,Model!R902,Model!R1129,Model!R1354,Model!R1579,0*Model!R1804,Model!R2030,Model!R2253,Model!R3539)</f>
        <v>1137.1</v>
      </c>
      <c r="T20" s="98">
        <f>sum(Model!S18,Model!S438,Model!S677,Model!S902,Model!S1129,Model!S1354,Model!S1579,0*Model!S1804,Model!S2030,Model!S2253,Model!S3539)</f>
        <v>3161.4</v>
      </c>
      <c r="U20" s="98">
        <f>sum(Model!T18,Model!T438,Model!T677,Model!T902,Model!T1129,Model!T1354,Model!T1579,0*Model!T1804,Model!T2030,Model!T2253,Model!T3539)</f>
        <v>1595.1</v>
      </c>
      <c r="V20" s="98">
        <f>sum(Model!U18,Model!U438,Model!U677,Model!U902,Model!U1129,Model!U1354,Model!U1579,0*Model!U1804,Model!U2030,Model!U2253,Model!U3539)</f>
        <v>3441.7</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11260.74134</v>
      </c>
      <c r="Z20" s="98">
        <f>sum(Model!Y18,Model!Y438,Model!Y677,Model!Y902,Model!Y1129,Model!Y1354,Model!Y1579,0*Model!Y1804,Model!Y2030,Model!Y2253,Model!Y3539)</f>
        <v>3274.04134</v>
      </c>
      <c r="AA20" s="98">
        <f>sum(Model!Z18,Model!Z438,Model!Z677,Model!Z902,Model!Z1129,Model!Z1354,Model!Z1579,0*Model!Z1804,Model!Z2030,Model!Z2253,Model!Z3539)</f>
        <v>3786.64134</v>
      </c>
      <c r="AB20" s="98">
        <f>sum(Model!AA18,Model!AA438,Model!AA677,Model!AA902,Model!AA1129,Model!AA1354,Model!AA1579,0*Model!AA1804,Model!AA2030,Model!AA2253,Model!AA3539)</f>
        <v>3881.14134</v>
      </c>
      <c r="AC20" s="98">
        <f>sum(Model!AB18,Model!AB438,Model!AB677,Model!AB902,Model!AB1129,Model!AB1354,Model!AB1579,0*Model!AB1804,Model!AB2030,Model!AB2253,Model!AB3539)</f>
        <v>5604.04134</v>
      </c>
      <c r="AD20" s="98">
        <f>sum(Model!AC18,Model!AC438,Model!AC677,Model!AC902,Model!AC1129,Model!AC1354,Model!AC1579,0*Model!AC1804,Model!AC2030,Model!AC2253,Model!AC3539)</f>
        <v>4748.74134</v>
      </c>
      <c r="AE20" s="98">
        <f>sum(Model!AD18,Model!AD438,Model!AD677,Model!AD902,Model!AD1129,Model!AD1354,Model!AD1579,0*Model!AD1804,Model!AD2030,Model!AD2253,Model!AD3539)</f>
        <v>4111.74134</v>
      </c>
      <c r="AF20" s="98">
        <f>sum(Model!AE18,Model!AE438,Model!AE677,Model!AE902,Model!AE1129,Model!AE1354,Model!AE1579,0*Model!AE1804,Model!AE2030,Model!AE2253,Model!AE3539)</f>
        <v>2552.94134</v>
      </c>
      <c r="AG20" s="98">
        <f>sum(Model!AF18,Model!AF438,Model!AF677,Model!AF902,Model!AF1129,Model!AF1354,Model!AF1579,0*Model!AF1804,Model!AF2030,Model!AF2253,Model!AF3539)</f>
        <v>2474.44134</v>
      </c>
      <c r="AH20" s="98">
        <f>sum(Model!AG18,Model!AG438,Model!AG677,Model!AG902,Model!AG1129,Model!AG1354,Model!AG1579,0*Model!AG1804,Model!AG2030,Model!AG2253,Model!AG3539)</f>
        <v>3547.84134</v>
      </c>
      <c r="AI20" s="98">
        <f>sum(Model!AH18,Model!AH438,Model!AH677,Model!AH902,Model!AH1129,Model!AH1354,Model!AH1579,0*Model!AH1804,Model!AH2030,Model!AH2253,Model!AH3539)</f>
        <v>2369.580515</v>
      </c>
      <c r="AJ20" s="98">
        <f>sum(Model!AI18,Model!AI438,Model!AI677,Model!AI902,Model!AI1129,Model!AI1354,Model!AI1579,0*Model!AI1804,Model!AI2030,Model!AI2253,Model!AI3539)</f>
        <v>2509.580515</v>
      </c>
      <c r="AK20" s="98">
        <f>sum(Model!AJ18,Model!AJ438,Model!AJ677,Model!AJ902,Model!AJ1129,Model!AJ1354,Model!AJ1579,0*Model!AJ1804,Model!AJ2030,Model!AJ2253,Model!AJ3539)</f>
        <v>3392.96299</v>
      </c>
      <c r="AL20" s="98">
        <f>sum(Model!AK18,Model!AK438,Model!AK677,Model!AK902,Model!AK1129,Model!AK1354,Model!AK1579,0*Model!AK1804,Model!AK2030,Model!AK2253,Model!AK3539)</f>
        <v>2716.44134</v>
      </c>
      <c r="AM20" s="98">
        <f>sum(Model!AL18,Model!AL438,Model!AL677,Model!AL902,Model!AL1129,Model!AL1354,Model!AL1579,0*Model!AL1804,Model!AL2030,Model!AL2253,Model!AL3539)</f>
        <v>3475.780515</v>
      </c>
      <c r="AN20" s="98">
        <f>sum(Model!AM18,Model!AM438,Model!AM677,Model!AM902,Model!AM1129,Model!AM1354,Model!AM1579,0*Model!AM1804,Model!AM2030,Model!AM2253,Model!AM3539)</f>
        <v>8257.702165</v>
      </c>
      <c r="AO20" s="98">
        <f>sum(Model!AN18,Model!AN438,Model!AN677,Model!AN902,Model!AN1129,Model!AN1354,Model!AN1579,0*Model!AN1804,Model!AN2030,Model!AN2253,Model!AN3539)</f>
        <v>8441.780515</v>
      </c>
      <c r="AP20" s="98">
        <f>sum(Model!AO18,Model!AO438,Model!AO677,Model!AO902,Model!AO1129,Model!AO1354,Model!AO1579,0*Model!AO1804,Model!AO2030,Model!AO2253,Model!AO3539)</f>
        <v>9349.880515</v>
      </c>
      <c r="AQ20" s="98">
        <f>sum(Model!AP18,Model!AP438,Model!AP677,Model!AP902,Model!AP1129,Model!AP1354,Model!AP1579,0*Model!AP1804,Model!AP2030,Model!AP2253,Model!AP3539)</f>
        <v>14201.18052</v>
      </c>
      <c r="AR20" s="98">
        <f>sum(Model!AQ18,Model!AQ438,Model!AQ677,Model!AQ902,Model!AQ1129,Model!AQ1354,Model!AQ1579,0*Model!AQ1804,Model!AQ2030,Model!AQ2253,Model!AQ3539)</f>
        <v>5252.280515</v>
      </c>
      <c r="AS20" s="98">
        <f>sum(Model!AR18,Model!AR438,Model!AR677,Model!AR902,Model!AR1129,Model!AR1354,Model!AR1579,0*Model!AR1804,Model!AR2030,Model!AR2253,Model!AR3539)</f>
        <v>5701.180515</v>
      </c>
      <c r="AT20" s="98">
        <f>sum(Model!AS18,Model!AS438,Model!AS677,Model!AS902,Model!AS1129,Model!AS1354,Model!AS1579,0*Model!AS1804,Model!AS2030,Model!AS2253,Model!AS3539)</f>
        <v>4874.180515</v>
      </c>
      <c r="AU20" s="98">
        <f>sum(Model!AT18,Model!AT438,Model!AT677,Model!AT902,Model!AT1129,Model!AT1354,Model!AT1579,0*Model!AT1804,Model!AT2030,Model!AT2253,Model!AT3539)</f>
        <v>7159.680515</v>
      </c>
      <c r="AV20" s="98">
        <f>sum(Model!AU18,Model!AU438,Model!AU677,Model!AU902,Model!AU1129,Model!AU1354,Model!AU1579,0*Model!AU1804,Model!AU2030,Model!AU2253,Model!AU3539)</f>
        <v>5366.380515</v>
      </c>
      <c r="AW20" s="98">
        <f>sum(Model!AV18,Model!AV438,Model!AV677,Model!AV902,Model!AV1129,Model!AV1354,Model!AV1579,0*Model!AV1804,Model!AV2030,Model!AV2253,Model!AV3539)</f>
        <v>2369.580515</v>
      </c>
      <c r="AX20" s="98">
        <f>sum(Model!AW18,Model!AW438,Model!AW677,Model!AW902,Model!AW1129,Model!AW1354,Model!AW1579,0*Model!AW1804,Model!AW2030,Model!AW2253,Model!AW3539)</f>
        <v>6046.680515</v>
      </c>
      <c r="AY20" s="98">
        <f>sum(Model!AX18,Model!AX438,Model!AX677,Model!AX902,Model!AX1129,Model!AX1354,Model!AX1579,0*Model!AX1804,Model!AX2030,Model!AX2253,Model!AX3539)</f>
        <v>8625.857314</v>
      </c>
      <c r="AZ20" s="98">
        <f>sum(Model!AY18,Model!AY438,Model!AY677,Model!AY902,Model!AY1129,Model!AY1354,Model!AY1579,0*Model!AY1804,Model!AY2030,Model!AY2253,Model!AY3539)</f>
        <v>9456.257314</v>
      </c>
      <c r="BA20" s="98">
        <f>sum(Model!AZ18,Model!AZ438,Model!AZ677,Model!AZ902,Model!AZ1129,Model!AZ1354,Model!AZ1579,0*Model!AZ1804,Model!AZ2030,Model!AZ2253,Model!AZ3539)</f>
        <v>6785.816955</v>
      </c>
      <c r="BB20" s="98">
        <f>sum(Model!BA18,Model!BA438,Model!BA677,Model!BA902,Model!BA1129,Model!BA1354,Model!BA1579,0*Model!BA1804,Model!BA2030,Model!BA2253,Model!BA3539)</f>
        <v>4784.916955</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1</v>
      </c>
      <c r="T21" s="98">
        <f>Model!S2478</f>
        <v>0</v>
      </c>
      <c r="U21" s="98">
        <f>Model!T2478</f>
        <v>2</v>
      </c>
      <c r="V21" s="98">
        <f>Model!U2478</f>
        <v>4</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0</v>
      </c>
      <c r="AL21" s="98">
        <f>Model!AK2478</f>
        <v>0</v>
      </c>
      <c r="AM21" s="98">
        <f>Model!AL2478</f>
        <v>3.5</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12.05653886</v>
      </c>
      <c r="E22" s="96">
        <f>sum(Model!D20,Model!D441,Model!D679,Model!D904,Model!D1131,Model!D1356,Model!D1581,0*Model!D1806,Model!D2032,Model!D2255,Model!D2480,Model!D3541)*'Inflation GDP Population'!$S$11/'Inflation GDP Population'!C$11</f>
        <v>9.050732555</v>
      </c>
      <c r="F22" s="96">
        <f>sum(Model!E20,Model!E441,Model!E679,Model!E904,Model!E1131,Model!E1356,Model!E1581,0*Model!E1806,Model!E2032,Model!E2255,Model!E2480,Model!E3541)*'Inflation GDP Population'!$S$11/'Inflation GDP Population'!D$11</f>
        <v>6.642037659</v>
      </c>
      <c r="G22" s="96">
        <f>sum(Model!F20,Model!F441,Model!F679,Model!F904,Model!F1131,Model!F1356,Model!F1581,0*Model!F1806,Model!F2032,Model!F2255,Model!F2480,Model!F3541)*'Inflation GDP Population'!$S$11/'Inflation GDP Population'!E$11</f>
        <v>3.19807111</v>
      </c>
      <c r="H22" s="96">
        <f>sum(Model!G20,Model!G441,Model!G679,Model!G904,Model!G1131,Model!G1356,Model!G1581,0*Model!G1806,Model!G2032,Model!G2255,Model!G2480,Model!G3541)*'Inflation GDP Population'!$S$11/'Inflation GDP Population'!F$11</f>
        <v>2.201457164</v>
      </c>
      <c r="I22" s="96">
        <f>sum(Model!H20,Model!H441,Model!H679,Model!H904,Model!H1131,Model!H1356,Model!H1581,0*Model!H1806,Model!H2032,Model!H2255,Model!H2480,Model!H3541)*'Inflation GDP Population'!$S$11/'Inflation GDP Population'!G$11</f>
        <v>1.862411827</v>
      </c>
      <c r="J22" s="96">
        <f>sum(Model!I20,Model!I441,Model!I679,Model!I904,Model!I1131,Model!I1356,Model!I1581,0*Model!I1806,Model!I2032,Model!I2255,Model!I2480,Model!I3541)*'Inflation GDP Population'!$S$11/'Inflation GDP Population'!H$11</f>
        <v>2.107916463</v>
      </c>
      <c r="K22" s="96">
        <f>sum(Model!J20,Model!J441,Model!J679,Model!J904,Model!J1131,Model!J1356,Model!J1581,0*Model!J1806,Model!J2032,Model!J2255,Model!J2480,Model!J3541)*'Inflation GDP Population'!$S$11/'Inflation GDP Population'!I$11</f>
        <v>2.270842068</v>
      </c>
      <c r="L22" s="96">
        <f>sum(Model!K20,Model!K441,Model!K679,Model!K904,Model!K1131,Model!K1356,Model!K1581,0*Model!K1806,Model!K2032,Model!K2255,Model!K2480,Model!K3541)*'Inflation GDP Population'!$S$11/'Inflation GDP Population'!J$11</f>
        <v>2.380322543</v>
      </c>
      <c r="M22" s="96">
        <f>sum(Model!L20,Model!L441,Model!L679,Model!L904,Model!L1131,Model!L1356,Model!L1581,0*Model!L1806,Model!L2032,Model!L2255,Model!L2480,Model!L3541)*'Inflation GDP Population'!$S$11/'Inflation GDP Population'!K$11</f>
        <v>4.276706388</v>
      </c>
      <c r="N22" s="96">
        <f>sum(Model!M20,Model!M441,Model!M679,Model!M904,Model!M1131,Model!M1356,Model!M1581,0*Model!M1806,Model!M2032,Model!M2255,Model!M2480,Model!M3541)*'Inflation GDP Population'!$S$11/'Inflation GDP Population'!L$11</f>
        <v>5.679998484</v>
      </c>
      <c r="O22" s="96">
        <f>sum(Model!N20,Model!N441,Model!N679,Model!N904,Model!N1131,Model!N1356,Model!N1581,0*Model!N1806,Model!N2032,Model!N2255,Model!N2480,Model!N3541)*'Inflation GDP Population'!$S$11/'Inflation GDP Population'!M$11</f>
        <v>5.644890753</v>
      </c>
      <c r="P22" s="96">
        <f>sum(Model!O20,Model!O441,Model!O679,Model!O904,Model!O1131,Model!O1356,Model!O1581,0*Model!O1806,Model!O2032,Model!O2255,Model!O2480,Model!O3541)*'Inflation GDP Population'!$S$11/'Inflation GDP Population'!N$11</f>
        <v>3.934523378</v>
      </c>
      <c r="Q22" s="96">
        <f>sum(Model!P20,Model!P441,Model!P679,Model!P904,Model!P1131,Model!P1356,Model!P1581,0*Model!P1806,Model!P2032,Model!P2255,Model!P2480,Model!P3541)*'Inflation GDP Population'!$S$11/'Inflation GDP Population'!O$11</f>
        <v>3.953835521</v>
      </c>
      <c r="R22" s="96">
        <f>sum(Model!Q20,Model!Q441,Model!Q679,Model!Q904,Model!Q1131,Model!Q1356,Model!Q1581,0*Model!Q1806,Model!Q2032,Model!Q2255,Model!Q2480,Model!Q3541)*'Inflation GDP Population'!$S$11/'Inflation GDP Population'!P$11</f>
        <v>6.592176902</v>
      </c>
      <c r="S22" s="96">
        <f>sum(Model!R20,Model!R441,Model!R679,Model!R904,Model!R1131,Model!R1356,Model!R1581,0*Model!R1806,Model!R2032,Model!R2255,Model!R2480,Model!R3541)*'Inflation GDP Population'!$S$11/'Inflation GDP Population'!Q$11</f>
        <v>14.68538481</v>
      </c>
      <c r="T22" s="96">
        <f>sum(Model!S20,Model!S441,Model!S679,Model!S904,Model!S1131,Model!S1356,Model!S1581,0*Model!S1806,Model!S2032,Model!S2255,Model!S2480,Model!S3541)*'Inflation GDP Population'!$S$11/'Inflation GDP Population'!R$11</f>
        <v>12.49121071</v>
      </c>
      <c r="U22" s="96">
        <f>sum(Model!T20,Model!T441,Model!T679,Model!T904,Model!T1131,Model!T1356,Model!T1581,0*Model!T1806,Model!T2032,Model!T2255,Model!T2480,Model!T3541)*'Inflation GDP Population'!$S$11/'Inflation GDP Population'!S$11</f>
        <v>10.983883</v>
      </c>
      <c r="V22" s="96">
        <f>sum(Model!U20,Model!U441,Model!U679,Model!U904,Model!U1131,Model!U1356,Model!U1581,0*Model!U1806,Model!U2032,Model!U2255,Model!U2480,Model!U3541)*'Inflation GDP Population'!$S$11/'Inflation GDP Population'!T$11</f>
        <v>10.16170742</v>
      </c>
      <c r="W22" s="97">
        <f>sum(Model!V20,Model!V441,Model!V679,Model!V904,Model!V1131,Model!V1356,Model!V1581,0*Model!V1806,Model!V2032,Model!V2255,Model!V2480,Model!V3541)*'Inflation GDP Population'!$S$18/'Inflation GDP Population'!U$18</f>
        <v>12.87937624</v>
      </c>
      <c r="X22" s="97">
        <f>sum(Model!W20,Model!W441,Model!W679,Model!W904,Model!W1131,Model!W1356,Model!W1581,0*Model!W1806,Model!W2032,Model!W2255,Model!W2480,Model!W3541)*'Inflation GDP Population'!$S$18/'Inflation GDP Population'!V$18</f>
        <v>20.92721923</v>
      </c>
      <c r="Y22" s="97">
        <f>sum(Model!X20,Model!X441,Model!X679,Model!X904,Model!X1131,Model!X1356,Model!X1581,0*Model!X1806,Model!X2032,Model!X2255,Model!X2480,Model!X3541)*'Inflation GDP Population'!$S$18/'Inflation GDP Population'!W$18</f>
        <v>13.44247251</v>
      </c>
      <c r="Z22" s="97">
        <f>sum(Model!Y20,Model!Y441,Model!Y679,Model!Y904,Model!Y1131,Model!Y1356,Model!Y1581,0*Model!Y1806,Model!Y2032,Model!Y2255,Model!Y2480,Model!Y3541)*'Inflation GDP Population'!$S$18/'Inflation GDP Population'!X$18</f>
        <v>13.03016794</v>
      </c>
      <c r="AA22" s="97">
        <f>sum(Model!Z20,Model!Z441,Model!Z679,Model!Z904,Model!Z1131,Model!Z1356,Model!Z1581,0*Model!Z1806,Model!Z2032,Model!Z2255,Model!Z2480,Model!Z3541)*'Inflation GDP Population'!$S$18/'Inflation GDP Population'!Y$18</f>
        <v>11.67877704</v>
      </c>
      <c r="AB22" s="97">
        <f>sum(Model!AA20,Model!AA441,Model!AA679,Model!AA904,Model!AA1131,Model!AA1356,Model!AA1581,0*Model!AA1806,Model!AA2032,Model!AA2255,Model!AA2480,Model!AA3541)*'Inflation GDP Population'!$S$18/'Inflation GDP Population'!Z$18</f>
        <v>11.08461295</v>
      </c>
      <c r="AC22" s="97">
        <f>sum(Model!AB20,Model!AB441,Model!AB679,Model!AB904,Model!AB1131,Model!AB1356,Model!AB1581,0*Model!AB1806,Model!AB2032,Model!AB2255,Model!AB2480,Model!AB3541)*'Inflation GDP Population'!$S$18/'Inflation GDP Population'!AA$18</f>
        <v>7.766180255</v>
      </c>
      <c r="AD22" s="97">
        <f>sum(Model!AC20,Model!AC441,Model!AC679,Model!AC904,Model!AC1131,Model!AC1356,Model!AC1581,0*Model!AC1806,Model!AC2032,Model!AC2255,Model!AC2480,Model!AC3541)*'Inflation GDP Population'!$S$18/'Inflation GDP Population'!AB$18</f>
        <v>5.681224336</v>
      </c>
      <c r="AE22" s="97">
        <f>sum(Model!AD20,Model!AD441,Model!AD679,Model!AD904,Model!AD1131,Model!AD1356,Model!AD1581,0*Model!AD1806,Model!AD2032,Model!AD2255,Model!AD2480,Model!AD3541)*'Inflation GDP Population'!$S$18/'Inflation GDP Population'!AC$18</f>
        <v>5.044543483</v>
      </c>
      <c r="AF22" s="97">
        <f>sum(Model!AE20,Model!AE441,Model!AE679,Model!AE904,Model!AE1131,Model!AE1356,Model!AE1581,0*Model!AE1806,Model!AE2032,Model!AE2255,Model!AE2480,Model!AE3541)*'Inflation GDP Population'!$S$18/'Inflation GDP Population'!AD$18</f>
        <v>4.930063196</v>
      </c>
      <c r="AG22" s="97">
        <f>sum(Model!AF20,Model!AF441,Model!AF679,Model!AF904,Model!AF1131,Model!AF1356,Model!AF1581,0*Model!AF1806,Model!AF2032,Model!AF2255,Model!AF2480,Model!AF3541)*'Inflation GDP Population'!$S$18/'Inflation GDP Population'!AE$18</f>
        <v>5.777896363</v>
      </c>
      <c r="AH22" s="97">
        <f>sum(Model!AG20,Model!AG441,Model!AG679,Model!AG904,Model!AG1131,Model!AG1356,Model!AG1581,0*Model!AG1806,Model!AG2032,Model!AG2255,Model!AG2480,Model!AG3541)*'Inflation GDP Population'!$S$18/'Inflation GDP Population'!AF$18</f>
        <v>8.593425715</v>
      </c>
      <c r="AI22" s="97">
        <f>sum(Model!AH20,Model!AH441,Model!AH679,Model!AH904,Model!AH1131,Model!AH1356,Model!AH1581,0*Model!AH1806,Model!AH2032,Model!AH2255,Model!AH2480,Model!AH3541)*'Inflation GDP Population'!$S$18/'Inflation GDP Population'!AG$18</f>
        <v>11.87688081</v>
      </c>
      <c r="AJ22" s="97">
        <f>sum(Model!AI20,Model!AI441,Model!AI679,Model!AI904,Model!AI1131,Model!AI1356,Model!AI1581,0*Model!AI1806,Model!AI2032,Model!AI2255,Model!AI2480,Model!AI3541)*'Inflation GDP Population'!$S$18/'Inflation GDP Population'!AH$18</f>
        <v>11.83766459</v>
      </c>
      <c r="AK22" s="97">
        <f>sum(Model!AJ20,Model!AJ441,Model!AJ679,Model!AJ904,Model!AJ1131,Model!AJ1356,Model!AJ1581,0*Model!AJ1806,Model!AJ2032,Model!AJ2255,Model!AJ2480,Model!AJ3541)*'Inflation GDP Population'!$S$18/'Inflation GDP Population'!AI$18</f>
        <v>14.93462577</v>
      </c>
      <c r="AL22" s="97">
        <f>sum(Model!AK20,Model!AK441,Model!AK679,Model!AK904,Model!AK1131,Model!AK1356,Model!AK1581,0*Model!AK1806,Model!AK2032,Model!AK2255,Model!AK2480,Model!AK3541)*'Inflation GDP Population'!$S$18/'Inflation GDP Population'!AJ$18</f>
        <v>15.72053141</v>
      </c>
      <c r="AM22" s="97">
        <f>sum(Model!AL20,Model!AL441,Model!AL679,Model!AL904,Model!AL1131,Model!AL1356,Model!AL1581,0*Model!AL1806,Model!AL2032,Model!AL2255,Model!AL2480,Model!AL3541)*'Inflation GDP Population'!$S$18/'Inflation GDP Population'!AK$18</f>
        <v>17.91249448</v>
      </c>
      <c r="AN22" s="97">
        <f>sum(Model!AM20,Model!AM441,Model!AM679,Model!AM904,Model!AM1131,Model!AM1356,Model!AM1581,0*Model!AM1806,Model!AM2032,Model!AM2255,Model!AM2480,Model!AM3541)*'Inflation GDP Population'!$S$18/'Inflation GDP Population'!AL$18</f>
        <v>16.37688057</v>
      </c>
      <c r="AO22" s="97">
        <f>sum(Model!AN20,Model!AN441,Model!AN679,Model!AN904,Model!AN1131,Model!AN1356,Model!AN1581,0*Model!AN1806,Model!AN2032,Model!AN2255,Model!AN2480,Model!AN3541)*'Inflation GDP Population'!$S$18/'Inflation GDP Population'!AM$18</f>
        <v>16.51669442</v>
      </c>
      <c r="AP22" s="97">
        <f>sum(Model!AO20,Model!AO441,Model!AO679,Model!AO904,Model!AO1131,Model!AO1356,Model!AO1581,0*Model!AO1806,Model!AO2032,Model!AO2255,Model!AO2480,Model!AO3541)*'Inflation GDP Population'!$S$18/'Inflation GDP Population'!AN$18</f>
        <v>15.95238164</v>
      </c>
      <c r="AQ22" s="97">
        <f>sum(Model!AP20,Model!AP441,Model!AP679,Model!AP904,Model!AP1131,Model!AP1356,Model!AP1581,0*Model!AP1806,Model!AP2032,Model!AP2255,Model!AP2480,Model!AP3541)*'Inflation GDP Population'!$S$18/'Inflation GDP Population'!AO$18</f>
        <v>10.13667714</v>
      </c>
      <c r="AR22" s="97">
        <f>sum(Model!AQ20,Model!AQ441,Model!AQ679,Model!AQ904,Model!AQ1131,Model!AQ1356,Model!AQ1581,0*Model!AQ1806,Model!AQ2032,Model!AQ2255,Model!AQ2480,Model!AQ3541)*'Inflation GDP Population'!$S$18/'Inflation GDP Population'!AP$18</f>
        <v>12.01316768</v>
      </c>
      <c r="AS22" s="97">
        <f>sum(Model!AR20,Model!AR441,Model!AR679,Model!AR904,Model!AR1131,Model!AR1356,Model!AR1581,0*Model!AR1806,Model!AR2032,Model!AR2255,Model!AR2480,Model!AR3541)*'Inflation GDP Population'!$S$18/'Inflation GDP Population'!AQ$18</f>
        <v>14.12416348</v>
      </c>
      <c r="AT22" s="97">
        <f>sum(Model!AS20,Model!AS441,Model!AS679,Model!AS904,Model!AS1131,Model!AS1356,Model!AS1581,0*Model!AS1806,Model!AS2032,Model!AS2255,Model!AS2480,Model!AS3541)*'Inflation GDP Population'!$S$18/'Inflation GDP Population'!AR$18</f>
        <v>15.35774028</v>
      </c>
      <c r="AU22" s="97">
        <f>sum(Model!AT20,Model!AT441,Model!AT679,Model!AT904,Model!AT1131,Model!AT1356,Model!AT1581,0*Model!AT1806,Model!AT2032,Model!AT2255,Model!AT2480,Model!AT3541)*'Inflation GDP Population'!$S$18/'Inflation GDP Population'!AS$18</f>
        <v>14.2821648</v>
      </c>
      <c r="AV22" s="97">
        <f>sum(Model!AU20,Model!AU441,Model!AU679,Model!AU904,Model!AU1131,Model!AU1356,Model!AU1581,0*Model!AU1806,Model!AU2032,Model!AU2255,Model!AU2480,Model!AU3541)*'Inflation GDP Population'!$S$18/'Inflation GDP Population'!AT$18</f>
        <v>12.62036084</v>
      </c>
      <c r="AW22" s="97">
        <f>sum(Model!AV20,Model!AV441,Model!AV679,Model!AV904,Model!AV1131,Model!AV1356,Model!AV1581,0*Model!AV1806,Model!AV2032,Model!AV2255,Model!AV2480,Model!AV3541)*'Inflation GDP Population'!$S$18/'Inflation GDP Population'!AU$18</f>
        <v>13.62601318</v>
      </c>
      <c r="AX22" s="97">
        <f>sum(Model!AW20,Model!AW441,Model!AW679,Model!AW904,Model!AW1131,Model!AW1356,Model!AW1581,0*Model!AW1806,Model!AW2032,Model!AW2255,Model!AW2480,Model!AW3541)*'Inflation GDP Population'!$S$18/'Inflation GDP Population'!AV$18</f>
        <v>12.09969368</v>
      </c>
      <c r="AY22" s="97">
        <f>sum(Model!AX20,Model!AX441,Model!AX679,Model!AX904,Model!AX1131,Model!AX1356,Model!AX1581,0*Model!AX1806,Model!AX2032,Model!AX2255,Model!AX2480,Model!AX3541)*'Inflation GDP Population'!$S$18/'Inflation GDP Population'!AW$18</f>
        <v>10.33779177</v>
      </c>
      <c r="AZ22" s="97">
        <f>sum(Model!AY20,Model!AY441,Model!AY679,Model!AY904,Model!AY1131,Model!AY1356,Model!AY1581,0*Model!AY1806,Model!AY2032,Model!AY2255,Model!AY2480,Model!AY3541)*'Inflation GDP Population'!$S$18/'Inflation GDP Population'!AX$18</f>
        <v>7.240395548</v>
      </c>
      <c r="BA22" s="97">
        <f>sum(Model!AZ20,Model!AZ441,Model!AZ679,Model!AZ904,Model!AZ1131,Model!AZ1356,Model!AZ1581,0*Model!AZ1806,Model!AZ2032,Model!AZ2255,Model!AZ2480,Model!AZ3541)*'Inflation GDP Population'!$S$18/'Inflation GDP Population'!AY$18</f>
        <v>2.166330295</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22.9599815</v>
      </c>
      <c r="E24" s="82">
        <f t="shared" si="1"/>
        <v>23.67580209</v>
      </c>
      <c r="F24" s="82">
        <f t="shared" si="1"/>
        <v>23.38670967</v>
      </c>
      <c r="G24" s="82">
        <f t="shared" si="1"/>
        <v>23.40377488</v>
      </c>
      <c r="H24" s="82">
        <f t="shared" si="1"/>
        <v>24.58612488</v>
      </c>
      <c r="I24" s="82">
        <f t="shared" si="1"/>
        <v>25.96020955</v>
      </c>
      <c r="J24" s="82">
        <f t="shared" si="1"/>
        <v>24.11311551</v>
      </c>
      <c r="K24" s="82">
        <f t="shared" si="1"/>
        <v>25.50219145</v>
      </c>
      <c r="L24" s="82">
        <f t="shared" si="1"/>
        <v>26.29032722</v>
      </c>
      <c r="M24" s="82">
        <f t="shared" si="1"/>
        <v>22.64942666</v>
      </c>
      <c r="N24" s="82">
        <f t="shared" si="1"/>
        <v>24.80727811</v>
      </c>
      <c r="O24" s="82">
        <f t="shared" si="1"/>
        <v>23.88558771</v>
      </c>
      <c r="P24" s="82">
        <f t="shared" si="1"/>
        <v>21.87871363</v>
      </c>
      <c r="Q24" s="82">
        <f t="shared" si="1"/>
        <v>22.40885339</v>
      </c>
      <c r="R24" s="82">
        <f t="shared" si="1"/>
        <v>23.57432101</v>
      </c>
      <c r="S24" s="82">
        <f t="shared" si="1"/>
        <v>20.85820878</v>
      </c>
      <c r="T24" s="82">
        <f t="shared" si="1"/>
        <v>20.54187647</v>
      </c>
      <c r="U24" s="82">
        <f t="shared" si="1"/>
        <v>20.1057768</v>
      </c>
      <c r="V24" s="82">
        <f t="shared" si="1"/>
        <v>20.82693775</v>
      </c>
      <c r="W24" s="82">
        <f t="shared" si="1"/>
        <v>19.65763106</v>
      </c>
      <c r="X24" s="82">
        <f t="shared" si="1"/>
        <v>19.98764143</v>
      </c>
      <c r="Y24" s="82">
        <f t="shared" si="1"/>
        <v>19.62648455</v>
      </c>
      <c r="Z24" s="82">
        <f t="shared" si="1"/>
        <v>19.32466297</v>
      </c>
      <c r="AA24" s="82">
        <f t="shared" si="1"/>
        <v>19.04045209</v>
      </c>
      <c r="AB24" s="82">
        <f t="shared" si="1"/>
        <v>19.23063999</v>
      </c>
      <c r="AC24" s="82">
        <f t="shared" si="1"/>
        <v>19.36023676</v>
      </c>
      <c r="AD24" s="82">
        <f t="shared" si="1"/>
        <v>19.32799341</v>
      </c>
      <c r="AE24" s="82">
        <f t="shared" si="1"/>
        <v>19.08986204</v>
      </c>
      <c r="AF24" s="82">
        <f t="shared" si="1"/>
        <v>19.07612711</v>
      </c>
      <c r="AG24" s="82">
        <f t="shared" si="1"/>
        <v>18.92188868</v>
      </c>
      <c r="AH24" s="82">
        <f t="shared" si="1"/>
        <v>18.87976528</v>
      </c>
      <c r="AI24" s="82">
        <f t="shared" si="1"/>
        <v>18.84497397</v>
      </c>
      <c r="AJ24" s="82">
        <f t="shared" si="1"/>
        <v>18.90380962</v>
      </c>
      <c r="AK24" s="82">
        <f t="shared" si="1"/>
        <v>18.91055943</v>
      </c>
      <c r="AL24" s="82">
        <f t="shared" si="1"/>
        <v>18.8931219</v>
      </c>
      <c r="AM24" s="82">
        <f t="shared" si="1"/>
        <v>18.88298399</v>
      </c>
      <c r="AN24" s="82">
        <f t="shared" si="1"/>
        <v>18.89794334</v>
      </c>
      <c r="AO24" s="82">
        <f t="shared" si="1"/>
        <v>18.8819343</v>
      </c>
      <c r="AP24" s="82">
        <f t="shared" si="1"/>
        <v>18.78944718</v>
      </c>
      <c r="AQ24" s="82">
        <f t="shared" si="1"/>
        <v>18.75172438</v>
      </c>
      <c r="AR24" s="82">
        <f t="shared" si="1"/>
        <v>18.76531487</v>
      </c>
      <c r="AS24" s="82">
        <f t="shared" si="1"/>
        <v>18.6702053</v>
      </c>
      <c r="AT24" s="82">
        <f t="shared" si="1"/>
        <v>18.65157837</v>
      </c>
      <c r="AU24" s="82">
        <f t="shared" si="1"/>
        <v>18.6485459</v>
      </c>
      <c r="AV24" s="82">
        <f t="shared" si="1"/>
        <v>18.68286316</v>
      </c>
      <c r="AW24" s="82">
        <f t="shared" si="1"/>
        <v>18.69388039</v>
      </c>
      <c r="AX24" s="82">
        <f t="shared" si="1"/>
        <v>18.68309599</v>
      </c>
      <c r="AY24" s="82">
        <f t="shared" si="1"/>
        <v>18.69110452</v>
      </c>
      <c r="AZ24" s="82">
        <f t="shared" si="1"/>
        <v>18.77216908</v>
      </c>
      <c r="BA24" s="82">
        <f t="shared" si="1"/>
        <v>18.80611362</v>
      </c>
      <c r="BB24" s="82">
        <f t="shared" si="1"/>
        <v>18.832661</v>
      </c>
      <c r="BC24" s="103"/>
    </row>
    <row r="25" ht="15.75" customHeight="1">
      <c r="A25" s="79" t="s">
        <v>238</v>
      </c>
      <c r="B25" s="93" t="s">
        <v>227</v>
      </c>
      <c r="C25" s="93" t="s">
        <v>223</v>
      </c>
      <c r="D25" s="82">
        <f t="shared" ref="D25:BB25" si="2">SUM(D19,D22)</f>
        <v>13.47324305</v>
      </c>
      <c r="E25" s="82">
        <f t="shared" si="2"/>
        <v>10.46601298</v>
      </c>
      <c r="F25" s="82">
        <f t="shared" si="2"/>
        <v>8.082370935</v>
      </c>
      <c r="G25" s="82">
        <f t="shared" si="2"/>
        <v>4.621753587</v>
      </c>
      <c r="H25" s="82">
        <f t="shared" si="2"/>
        <v>3.620494411</v>
      </c>
      <c r="I25" s="82">
        <f t="shared" si="2"/>
        <v>3.234901787</v>
      </c>
      <c r="J25" s="82">
        <f t="shared" si="2"/>
        <v>3.393851532</v>
      </c>
      <c r="K25" s="82">
        <f t="shared" si="2"/>
        <v>3.641077376</v>
      </c>
      <c r="L25" s="82">
        <f t="shared" si="2"/>
        <v>3.721251856</v>
      </c>
      <c r="M25" s="82">
        <f t="shared" si="2"/>
        <v>5.66508475</v>
      </c>
      <c r="N25" s="82">
        <f t="shared" si="2"/>
        <v>7.058715221</v>
      </c>
      <c r="O25" s="82">
        <f t="shared" si="2"/>
        <v>7.020464633</v>
      </c>
      <c r="P25" s="82">
        <f t="shared" si="2"/>
        <v>5.294407397</v>
      </c>
      <c r="Q25" s="82">
        <f t="shared" si="2"/>
        <v>5.375236599</v>
      </c>
      <c r="R25" s="82">
        <f t="shared" si="2"/>
        <v>7.962696764</v>
      </c>
      <c r="S25" s="82">
        <f t="shared" si="2"/>
        <v>16.09761369</v>
      </c>
      <c r="T25" s="82">
        <f t="shared" si="2"/>
        <v>13.94744418</v>
      </c>
      <c r="U25" s="82">
        <f t="shared" si="2"/>
        <v>12.39330099</v>
      </c>
      <c r="V25" s="82">
        <f t="shared" si="2"/>
        <v>11.60442663</v>
      </c>
      <c r="W25" s="82">
        <f t="shared" si="2"/>
        <v>14.23608285</v>
      </c>
      <c r="X25" s="82">
        <f t="shared" si="2"/>
        <v>22.22748263</v>
      </c>
      <c r="Y25" s="82">
        <f t="shared" si="2"/>
        <v>14.69702707</v>
      </c>
      <c r="Z25" s="82">
        <f t="shared" si="2"/>
        <v>14.24056641</v>
      </c>
      <c r="AA25" s="82">
        <f t="shared" si="2"/>
        <v>12.84652207</v>
      </c>
      <c r="AB25" s="82">
        <f t="shared" si="2"/>
        <v>12.21115859</v>
      </c>
      <c r="AC25" s="82">
        <f t="shared" si="2"/>
        <v>8.852933399</v>
      </c>
      <c r="AD25" s="82">
        <f t="shared" si="2"/>
        <v>6.729546118</v>
      </c>
      <c r="AE25" s="82">
        <f t="shared" si="2"/>
        <v>6.077276842</v>
      </c>
      <c r="AF25" s="82">
        <f t="shared" si="2"/>
        <v>5.947397909</v>
      </c>
      <c r="AG25" s="82">
        <f t="shared" si="2"/>
        <v>6.780021165</v>
      </c>
      <c r="AH25" s="82">
        <f t="shared" si="2"/>
        <v>9.580528262</v>
      </c>
      <c r="AI25" s="82">
        <f t="shared" si="2"/>
        <v>12.84914763</v>
      </c>
      <c r="AJ25" s="82">
        <f t="shared" si="2"/>
        <v>12.79528107</v>
      </c>
      <c r="AK25" s="82">
        <f t="shared" si="2"/>
        <v>15.8777761</v>
      </c>
      <c r="AL25" s="82">
        <f t="shared" si="2"/>
        <v>16.64939854</v>
      </c>
      <c r="AM25" s="82">
        <f t="shared" si="2"/>
        <v>18.82726011</v>
      </c>
      <c r="AN25" s="82">
        <f t="shared" si="2"/>
        <v>17.27772513</v>
      </c>
      <c r="AO25" s="82">
        <f t="shared" si="2"/>
        <v>17.40379702</v>
      </c>
      <c r="AP25" s="82">
        <f t="shared" si="2"/>
        <v>16.82592005</v>
      </c>
      <c r="AQ25" s="82">
        <f t="shared" si="2"/>
        <v>10.99682777</v>
      </c>
      <c r="AR25" s="82">
        <f t="shared" si="2"/>
        <v>12.86010556</v>
      </c>
      <c r="AS25" s="82">
        <f t="shared" si="2"/>
        <v>14.95806223</v>
      </c>
      <c r="AT25" s="82">
        <f t="shared" si="2"/>
        <v>16.1787721</v>
      </c>
      <c r="AU25" s="82">
        <f t="shared" si="2"/>
        <v>15.09050045</v>
      </c>
      <c r="AV25" s="82">
        <f t="shared" si="2"/>
        <v>13.41616962</v>
      </c>
      <c r="AW25" s="82">
        <f t="shared" si="2"/>
        <v>14.40946293</v>
      </c>
      <c r="AX25" s="82">
        <f t="shared" si="2"/>
        <v>12.87095074</v>
      </c>
      <c r="AY25" s="82">
        <f t="shared" si="2"/>
        <v>11.09702098</v>
      </c>
      <c r="AZ25" s="82">
        <f t="shared" si="2"/>
        <v>7.987760251</v>
      </c>
      <c r="BA25" s="82">
        <f t="shared" si="2"/>
        <v>2.901992307</v>
      </c>
      <c r="BB25" s="82">
        <f t="shared" si="2"/>
        <v>0.7241196101</v>
      </c>
      <c r="BC25" s="103"/>
    </row>
    <row r="26" ht="15.75" customHeight="1">
      <c r="A26" s="87" t="s">
        <v>239</v>
      </c>
      <c r="B26" s="91" t="s">
        <v>240</v>
      </c>
      <c r="C26" s="91" t="s">
        <v>241</v>
      </c>
      <c r="D26" s="89">
        <f>SUM(Model!C2695,Model!C2862,Model!C3029)*'Inflation GDP Population'!$S$11/'Inflation GDP Population'!B$11</f>
        <v>9.333732236</v>
      </c>
      <c r="E26" s="89">
        <f>SUM(Model!D2695,Model!D2862,Model!D3029)*'Inflation GDP Population'!$S$11/'Inflation GDP Population'!C$11</f>
        <v>8.717730655</v>
      </c>
      <c r="F26" s="89">
        <f>SUM(Model!E2695,Model!E2862,Model!E3029)*'Inflation GDP Population'!$S$11/'Inflation GDP Population'!D$11</f>
        <v>9.142207052</v>
      </c>
      <c r="G26" s="89">
        <f>SUM(Model!F2695,Model!F2862,Model!F3029)*'Inflation GDP Population'!$S$11/'Inflation GDP Population'!E$11</f>
        <v>8.832780604</v>
      </c>
      <c r="H26" s="89">
        <f>SUM(Model!G2695,Model!G2862,Model!G3029)*'Inflation GDP Population'!$S$11/'Inflation GDP Population'!F$11</f>
        <v>8.854749067</v>
      </c>
      <c r="I26" s="89">
        <f>SUM(Model!H2695,Model!H2862,Model!H3029)*'Inflation GDP Population'!$S$11/'Inflation GDP Population'!G$11</f>
        <v>9.343573857</v>
      </c>
      <c r="J26" s="89">
        <f>SUM(Model!I2695,Model!I2862,Model!I3029)*'Inflation GDP Population'!$S$11/'Inflation GDP Population'!H$11</f>
        <v>9.932571974</v>
      </c>
      <c r="K26" s="89">
        <f>SUM(Model!J2695,Model!J2862,Model!J3029)*'Inflation GDP Population'!$S$11/'Inflation GDP Population'!I$11</f>
        <v>9.031051875</v>
      </c>
      <c r="L26" s="89">
        <f>SUM(Model!K2695,Model!K2862,Model!K3029)*'Inflation GDP Population'!$S$11/'Inflation GDP Population'!J$11</f>
        <v>8.943608242</v>
      </c>
      <c r="M26" s="89">
        <f>SUM(Model!L2695,Model!L2862,Model!L3029)*'Inflation GDP Population'!$S$11/'Inflation GDP Population'!K$11</f>
        <v>8.754333862</v>
      </c>
      <c r="N26" s="89">
        <f>SUM(Model!M2695,Model!M2862,Model!M3029)*'Inflation GDP Population'!$S$11/'Inflation GDP Population'!L$11</f>
        <v>9.729592121</v>
      </c>
      <c r="O26" s="89">
        <f>SUM(Model!N2695,Model!N2862,Model!N3029)*'Inflation GDP Population'!$S$11/'Inflation GDP Population'!M$11</f>
        <v>9.251457407</v>
      </c>
      <c r="P26" s="89">
        <f>SUM(Model!O2695,Model!O2862,Model!O3029)*'Inflation GDP Population'!$S$11/'Inflation GDP Population'!N$11</f>
        <v>9.116850235</v>
      </c>
      <c r="Q26" s="89">
        <f>SUM(Model!P2695,Model!P2862,Model!P3029)*'Inflation GDP Population'!$S$11/'Inflation GDP Population'!O$11</f>
        <v>9.1269052</v>
      </c>
      <c r="R26" s="89">
        <f>SUM(Model!Q2695,Model!Q2862,Model!Q3029)*'Inflation GDP Population'!$S$11/'Inflation GDP Population'!P$11</f>
        <v>9.169500126</v>
      </c>
      <c r="S26" s="89">
        <f>SUM(Model!R2695,Model!R2862,Model!R3029)*'Inflation GDP Population'!$S$11/'Inflation GDP Population'!Q$11</f>
        <v>9.231105587</v>
      </c>
      <c r="T26" s="89">
        <f>SUM(Model!S2695,Model!S2862,Model!S3029)*'Inflation GDP Population'!$S$11/'Inflation GDP Population'!R$11</f>
        <v>9.463465718</v>
      </c>
      <c r="U26" s="89">
        <f>SUM(Model!T2695,Model!T2862,Model!T3029)*'Inflation GDP Population'!$S$11/'Inflation GDP Population'!S$11</f>
        <v>9.393684334</v>
      </c>
      <c r="V26" s="89">
        <f>SUM(Model!U2695,Model!U2862,Model!U3029)*'Inflation GDP Population'!$S$11/'Inflation GDP Population'!T$11</f>
        <v>9.135075203</v>
      </c>
      <c r="W26" s="104">
        <f>SUM(Model!V2695,Model!V2862,Model!V3029)*'Inflation GDP Population'!$S$18/'Inflation GDP Population'!U$18</f>
        <v>9.534488244</v>
      </c>
      <c r="X26" s="104">
        <f>SUM(Model!W2695,Model!W2862,Model!W3029)*'Inflation GDP Population'!$S$18/'Inflation GDP Population'!V$18</f>
        <v>9.558288545</v>
      </c>
      <c r="Y26" s="104">
        <f>SUM(Model!X2695,Model!X2862,Model!X3029)*'Inflation GDP Population'!$S$18/'Inflation GDP Population'!W$18</f>
        <v>9.56052922</v>
      </c>
      <c r="Z26" s="104">
        <f>SUM(Model!Y2695,Model!Y2862,Model!Y3029)*'Inflation GDP Population'!$S$18/'Inflation GDP Population'!X$18</f>
        <v>9.654080745</v>
      </c>
      <c r="AA26" s="104">
        <f>SUM(Model!Z2695,Model!Z2862,Model!Z3029)*'Inflation GDP Population'!$S$18/'Inflation GDP Population'!Y$18</f>
        <v>9.747675606</v>
      </c>
      <c r="AB26" s="104">
        <f>SUM(Model!AA2695,Model!AA2862,Model!AA3029)*'Inflation GDP Population'!$S$18/'Inflation GDP Population'!Z$18</f>
        <v>9.841313817</v>
      </c>
      <c r="AC26" s="104">
        <f>SUM(Model!AB2695,Model!AB2862,Model!AB3029)*'Inflation GDP Population'!$S$18/'Inflation GDP Population'!AA$18</f>
        <v>9.934995395</v>
      </c>
      <c r="AD26" s="104">
        <f>SUM(Model!AC2695,Model!AC2862,Model!AC3029)*'Inflation GDP Population'!$S$18/'Inflation GDP Population'!AB$18</f>
        <v>10.02872035</v>
      </c>
      <c r="AE26" s="104">
        <f>SUM(Model!AD2695,Model!AD2862,Model!AD3029)*'Inflation GDP Population'!$S$18/'Inflation GDP Population'!AC$18</f>
        <v>10.12248871</v>
      </c>
      <c r="AF26" s="104">
        <f>SUM(Model!AE2695,Model!AE2862,Model!AE3029)*'Inflation GDP Population'!$S$18/'Inflation GDP Population'!AD$18</f>
        <v>10.21630048</v>
      </c>
      <c r="AG26" s="104">
        <f>SUM(Model!AF2695,Model!AF2862,Model!AF3029)*'Inflation GDP Population'!$S$18/'Inflation GDP Population'!AE$18</f>
        <v>10.31015567</v>
      </c>
      <c r="AH26" s="104">
        <f>SUM(Model!AG2695,Model!AG2862,Model!AG3029)*'Inflation GDP Population'!$S$18/'Inflation GDP Population'!AF$18</f>
        <v>10.40405431</v>
      </c>
      <c r="AI26" s="104">
        <f>SUM(Model!AH2695,Model!AH2862,Model!AH3029)*'Inflation GDP Population'!$S$18/'Inflation GDP Population'!AG$18</f>
        <v>10.4979964</v>
      </c>
      <c r="AJ26" s="104">
        <f>SUM(Model!AI2695,Model!AI2862,Model!AI3029)*'Inflation GDP Population'!$S$18/'Inflation GDP Population'!AH$18</f>
        <v>10.59198196</v>
      </c>
      <c r="AK26" s="104">
        <f>SUM(Model!AJ2695,Model!AJ2862,Model!AJ3029)*'Inflation GDP Population'!$S$18/'Inflation GDP Population'!AI$18</f>
        <v>10.68601102</v>
      </c>
      <c r="AL26" s="104">
        <f>SUM(Model!AK2695,Model!AK2862,Model!AK3029)*'Inflation GDP Population'!$S$18/'Inflation GDP Population'!AJ$18</f>
        <v>10.78008357</v>
      </c>
      <c r="AM26" s="104">
        <f>SUM(Model!AL2695,Model!AL2862,Model!AL3029)*'Inflation GDP Population'!$S$18/'Inflation GDP Population'!AK$18</f>
        <v>10.87419965</v>
      </c>
      <c r="AN26" s="104">
        <f>SUM(Model!AM2695,Model!AM2862,Model!AM3029)*'Inflation GDP Population'!$S$18/'Inflation GDP Population'!AL$18</f>
        <v>10.96835926</v>
      </c>
      <c r="AO26" s="104">
        <f>SUM(Model!AN2695,Model!AN2862,Model!AN3029)*'Inflation GDP Population'!$S$18/'Inflation GDP Population'!AM$18</f>
        <v>11.06256241</v>
      </c>
      <c r="AP26" s="104">
        <f>SUM(Model!AO2695,Model!AO2862,Model!AO3029)*'Inflation GDP Population'!$S$18/'Inflation GDP Population'!AN$18</f>
        <v>11.15680913</v>
      </c>
      <c r="AQ26" s="104">
        <f>SUM(Model!AP2695,Model!AP2862,Model!AP3029)*'Inflation GDP Population'!$S$18/'Inflation GDP Population'!AO$18</f>
        <v>11.25109943</v>
      </c>
      <c r="AR26" s="104">
        <f>SUM(Model!AQ2695,Model!AQ2862,Model!AQ3029)*'Inflation GDP Population'!$S$18/'Inflation GDP Population'!AP$18</f>
        <v>11.34543333</v>
      </c>
      <c r="AS26" s="104">
        <f>SUM(Model!AR2695,Model!AR2862,Model!AR3029)*'Inflation GDP Population'!$S$18/'Inflation GDP Population'!AQ$18</f>
        <v>11.43981083</v>
      </c>
      <c r="AT26" s="104">
        <f>SUM(Model!AS2695,Model!AS2862,Model!AS3029)*'Inflation GDP Population'!$S$18/'Inflation GDP Population'!AR$18</f>
        <v>11.53423196</v>
      </c>
      <c r="AU26" s="104">
        <f>SUM(Model!AT2695,Model!AT2862,Model!AT3029)*'Inflation GDP Population'!$S$18/'Inflation GDP Population'!AS$18</f>
        <v>11.62869673</v>
      </c>
      <c r="AV26" s="104">
        <f>SUM(Model!AU2695,Model!AU2862,Model!AU3029)*'Inflation GDP Population'!$S$18/'Inflation GDP Population'!AT$18</f>
        <v>11.72320515</v>
      </c>
      <c r="AW26" s="104">
        <f>SUM(Model!AV2695,Model!AV2862,Model!AV3029)*'Inflation GDP Population'!$S$18/'Inflation GDP Population'!AU$18</f>
        <v>11.81775724</v>
      </c>
      <c r="AX26" s="104">
        <f>SUM(Model!AW2695,Model!AW2862,Model!AW3029)*'Inflation GDP Population'!$S$18/'Inflation GDP Population'!AV$18</f>
        <v>11.91235303</v>
      </c>
      <c r="AY26" s="104">
        <f>SUM(Model!AX2695,Model!AX2862,Model!AX3029)*'Inflation GDP Population'!$S$18/'Inflation GDP Population'!AW$18</f>
        <v>12.00699251</v>
      </c>
      <c r="AZ26" s="104">
        <f>SUM(Model!AY2695,Model!AY2862,Model!AY3029)*'Inflation GDP Population'!$S$18/'Inflation GDP Population'!AX$18</f>
        <v>12.10167571</v>
      </c>
      <c r="BA26" s="104">
        <f>SUM(Model!AZ2695,Model!AZ2862,Model!AZ3029)*'Inflation GDP Population'!$S$18/'Inflation GDP Population'!AY$18</f>
        <v>12.19640264</v>
      </c>
      <c r="BB26" s="104">
        <f>SUM(Model!BA2695,Model!BA2862,Model!BA3029)*'Inflation GDP Population'!$S$18/'Inflation GDP Population'!AZ$18</f>
        <v>12.29117331</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5.617152015</v>
      </c>
      <c r="E27" s="89">
        <f>SUM(Model!D2698,Model!D2865,0*Model!D3032)*'Inflation GDP Population'!$S$11/'Inflation GDP Population'!C$11</f>
        <v>6.24360836</v>
      </c>
      <c r="F27" s="89">
        <f>SUM(Model!E2698,Model!E2865,0*Model!E3032)*'Inflation GDP Population'!$S$11/'Inflation GDP Population'!D$11</f>
        <v>5.773723237</v>
      </c>
      <c r="G27" s="89">
        <f>SUM(Model!F2698,Model!F2865,0*Model!F3032)*'Inflation GDP Population'!$S$11/'Inflation GDP Population'!E$11</f>
        <v>5.717312697</v>
      </c>
      <c r="H27" s="89">
        <f>SUM(Model!G2698,Model!G2865,0*Model!G3032)*'Inflation GDP Population'!$S$11/'Inflation GDP Population'!F$11</f>
        <v>6.222612112</v>
      </c>
      <c r="I27" s="89">
        <f>SUM(Model!H2698,Model!H2865,0*Model!H3032)*'Inflation GDP Population'!$S$11/'Inflation GDP Population'!G$11</f>
        <v>5.49382866</v>
      </c>
      <c r="J27" s="89">
        <f>SUM(Model!I2698,Model!I2865,0*Model!I3032)*'Inflation GDP Population'!$S$11/'Inflation GDP Population'!H$11</f>
        <v>8.226132052</v>
      </c>
      <c r="K27" s="89">
        <f>SUM(Model!J2698,Model!J2865,0*Model!J3032)*'Inflation GDP Population'!$S$11/'Inflation GDP Population'!I$11</f>
        <v>6.688746098</v>
      </c>
      <c r="L27" s="89">
        <f>SUM(Model!K2698,Model!K2865,0*Model!K3032)*'Inflation GDP Population'!$S$11/'Inflation GDP Population'!J$11</f>
        <v>6.65483008</v>
      </c>
      <c r="M27" s="89">
        <f>SUM(Model!L2698,Model!L2865,0*Model!L3032)*'Inflation GDP Population'!$S$11/'Inflation GDP Population'!K$11</f>
        <v>6.068180484</v>
      </c>
      <c r="N27" s="89">
        <f>SUM(Model!M2698,Model!M2865,0*Model!M3032)*'Inflation GDP Population'!$S$11/'Inflation GDP Population'!L$11</f>
        <v>6.210795173</v>
      </c>
      <c r="O27" s="89">
        <f>SUM(Model!N2698,Model!N2865,0*Model!N3032)*'Inflation GDP Population'!$S$11/'Inflation GDP Population'!M$11</f>
        <v>6.824064448</v>
      </c>
      <c r="P27" s="89">
        <f>SUM(Model!O2698,Model!O2865,0*Model!O3032)*'Inflation GDP Population'!$S$11/'Inflation GDP Population'!N$11</f>
        <v>6.867512004</v>
      </c>
      <c r="Q27" s="89">
        <f>SUM(Model!P2698,Model!P2865,0*Model!P3032)*'Inflation GDP Population'!$S$11/'Inflation GDP Population'!O$11</f>
        <v>7.328559076</v>
      </c>
      <c r="R27" s="89">
        <f>SUM(Model!Q2698,Model!Q2865,0*Model!Q3032)*'Inflation GDP Population'!$S$11/'Inflation GDP Population'!P$11</f>
        <v>7.032193415</v>
      </c>
      <c r="S27" s="89">
        <f>SUM(Model!R2698,Model!R2865,0*Model!R3032)*'Inflation GDP Population'!$S$11/'Inflation GDP Population'!Q$11</f>
        <v>7.442326318</v>
      </c>
      <c r="T27" s="89">
        <f>SUM(Model!S2698,Model!S2865,0*Model!S3032)*'Inflation GDP Population'!$S$11/'Inflation GDP Population'!R$11</f>
        <v>8.321674592</v>
      </c>
      <c r="U27" s="89">
        <f>SUM(Model!T2698,Model!T2865,0*Model!T3032)*'Inflation GDP Population'!$S$11/'Inflation GDP Population'!S$11</f>
        <v>7.465350023</v>
      </c>
      <c r="V27" s="89">
        <f>SUM(Model!U2698,Model!U2865,0*Model!U3032)*'Inflation GDP Population'!$S$11/'Inflation GDP Population'!T$11</f>
        <v>7.465350023</v>
      </c>
      <c r="W27" s="104">
        <f>SUM(Model!V2698,Model!V2865,0*Model!V3032)*'Inflation GDP Population'!$S$18/'Inflation GDP Population'!U$18</f>
        <v>7.502918789</v>
      </c>
      <c r="X27" s="104">
        <f>SUM(Model!W2698,Model!W2865,0*Model!W3032)*'Inflation GDP Population'!$S$18/'Inflation GDP Population'!V$18</f>
        <v>7.50467764</v>
      </c>
      <c r="Y27" s="104">
        <f>SUM(Model!X2698,Model!X2865,0*Model!X3032)*'Inflation GDP Population'!$S$18/'Inflation GDP Population'!W$18</f>
        <v>7.716987855</v>
      </c>
      <c r="Z27" s="104">
        <f>SUM(Model!Y2698,Model!Y2865,0*Model!Y3032)*'Inflation GDP Population'!$S$18/'Inflation GDP Population'!X$18</f>
        <v>7.780958875</v>
      </c>
      <c r="AA27" s="104">
        <f>SUM(Model!Z2698,Model!Z2865,0*Model!Z3032)*'Inflation GDP Population'!$S$18/'Inflation GDP Population'!Y$18</f>
        <v>7.844959464</v>
      </c>
      <c r="AB27" s="104">
        <f>SUM(Model!AA2698,Model!AA2865,0*Model!AA3032)*'Inflation GDP Population'!$S$18/'Inflation GDP Population'!Z$18</f>
        <v>7.90898963</v>
      </c>
      <c r="AC27" s="104">
        <f>SUM(Model!AB2698,Model!AB2865,0*Model!AB3032)*'Inflation GDP Population'!$S$18/'Inflation GDP Population'!AA$18</f>
        <v>7.973049387</v>
      </c>
      <c r="AD27" s="104">
        <f>SUM(Model!AC2698,Model!AC2865,0*Model!AC3032)*'Inflation GDP Population'!$S$18/'Inflation GDP Population'!AB$18</f>
        <v>8.037138742</v>
      </c>
      <c r="AE27" s="104">
        <f>SUM(Model!AD2698,Model!AD2865,0*Model!AD3032)*'Inflation GDP Population'!$S$18/'Inflation GDP Population'!AC$18</f>
        <v>8.101257707</v>
      </c>
      <c r="AF27" s="104">
        <f>SUM(Model!AE2698,Model!AE2865,0*Model!AE3032)*'Inflation GDP Population'!$S$18/'Inflation GDP Population'!AD$18</f>
        <v>8.166406012</v>
      </c>
      <c r="AG27" s="104">
        <f>SUM(Model!AF2698,Model!AF2865,0*Model!AF3032)*'Inflation GDP Population'!$S$18/'Inflation GDP Population'!AE$18</f>
        <v>8.229584509</v>
      </c>
      <c r="AH27" s="104">
        <f>SUM(Model!AG2698,Model!AG2865,0*Model!AG3032)*'Inflation GDP Population'!$S$18/'Inflation GDP Population'!AF$18</f>
        <v>8.293792366</v>
      </c>
      <c r="AI27" s="104">
        <f>SUM(Model!AH2698,Model!AH2865,0*Model!AH3032)*'Inflation GDP Population'!$S$18/'Inflation GDP Population'!AG$18</f>
        <v>8.358029874</v>
      </c>
      <c r="AJ27" s="104">
        <f>SUM(Model!AI2698,Model!AI2865,0*Model!AI3032)*'Inflation GDP Population'!$S$18/'Inflation GDP Population'!AH$18</f>
        <v>8.437306899</v>
      </c>
      <c r="AK27" s="104">
        <f>SUM(Model!AJ2698,Model!AJ2865,0*Model!AJ3032)*'Inflation GDP Population'!$S$18/'Inflation GDP Population'!AI$18</f>
        <v>8.486593885</v>
      </c>
      <c r="AL27" s="104">
        <f>SUM(Model!AK2698,Model!AK2865,0*Model!AK3032)*'Inflation GDP Population'!$S$18/'Inflation GDP Population'!AJ$18</f>
        <v>8.550920409</v>
      </c>
      <c r="AM27" s="104">
        <f>SUM(Model!AL2698,Model!AL2865,0*Model!AL3032)*'Inflation GDP Population'!$S$18/'Inflation GDP Population'!AK$18</f>
        <v>8.615276626</v>
      </c>
      <c r="AN27" s="104">
        <f>SUM(Model!AM2698,Model!AM2865,0*Model!AM3032)*'Inflation GDP Population'!$S$18/'Inflation GDP Population'!AL$18</f>
        <v>8.679662546</v>
      </c>
      <c r="AO27" s="104">
        <f>SUM(Model!AN2698,Model!AN2865,0*Model!AN3032)*'Inflation GDP Population'!$S$18/'Inflation GDP Population'!AM$18</f>
        <v>8.74407818</v>
      </c>
      <c r="AP27" s="104">
        <f>SUM(Model!AO2698,Model!AO2865,0*Model!AO3032)*'Inflation GDP Population'!$S$18/'Inflation GDP Population'!AN$18</f>
        <v>8.808523538</v>
      </c>
      <c r="AQ27" s="104">
        <f>SUM(Model!AP2698,Model!AP2865,0*Model!AP3032)*'Inflation GDP Population'!$S$18/'Inflation GDP Population'!AO$18</f>
        <v>8.872998629</v>
      </c>
      <c r="AR27" s="104">
        <f>SUM(Model!AQ2698,Model!AQ2865,0*Model!AQ3032)*'Inflation GDP Population'!$S$18/'Inflation GDP Population'!AP$18</f>
        <v>8.937503466</v>
      </c>
      <c r="AS27" s="104">
        <f>SUM(Model!AR2698,Model!AR2865,0*Model!AR3032)*'Inflation GDP Population'!$S$18/'Inflation GDP Population'!AQ$18</f>
        <v>9.002038058</v>
      </c>
      <c r="AT27" s="104">
        <f>SUM(Model!AS2698,Model!AS2865,0*Model!AS3032)*'Inflation GDP Population'!$S$18/'Inflation GDP Population'!AR$18</f>
        <v>9.066602415</v>
      </c>
      <c r="AU27" s="104">
        <f>SUM(Model!AT2698,Model!AT2865,0*Model!AT3032)*'Inflation GDP Population'!$S$18/'Inflation GDP Population'!AS$18</f>
        <v>9.131196548</v>
      </c>
      <c r="AV27" s="104">
        <f>SUM(Model!AU2698,Model!AU2865,0*Model!AU3032)*'Inflation GDP Population'!$S$18/'Inflation GDP Population'!AT$18</f>
        <v>9.311777642</v>
      </c>
      <c r="AW27" s="104">
        <f>SUM(Model!AV2698,Model!AV2865,0*Model!AV3032)*'Inflation GDP Population'!$S$18/'Inflation GDP Population'!AU$18</f>
        <v>9.260474184</v>
      </c>
      <c r="AX27" s="104">
        <f>SUM(Model!AW2698,Model!AW2865,0*Model!AW3032)*'Inflation GDP Population'!$S$18/'Inflation GDP Population'!AV$18</f>
        <v>9.325157708</v>
      </c>
      <c r="AY27" s="104">
        <f>SUM(Model!AX2698,Model!AX2865,0*Model!AX3032)*'Inflation GDP Population'!$S$18/'Inflation GDP Population'!AW$18</f>
        <v>9.389871049</v>
      </c>
      <c r="AZ27" s="104">
        <f>SUM(Model!AY2698,Model!AY2865,0*Model!AY3032)*'Inflation GDP Population'!$S$18/'Inflation GDP Population'!AX$18</f>
        <v>9.454614218</v>
      </c>
      <c r="BA27" s="104">
        <f>SUM(Model!AZ2698,Model!AZ2865,0*Model!AZ3032)*'Inflation GDP Population'!$S$18/'Inflation GDP Population'!AY$18</f>
        <v>9.606211308</v>
      </c>
      <c r="BB27" s="104">
        <f>SUM(Model!BA2698,Model!BA2865,0*Model!BA3032)*'Inflation GDP Population'!$S$18/'Inflation GDP Population'!AZ$18</f>
        <v>9.608463218</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0.619544</v>
      </c>
      <c r="E34" s="101">
        <f>Model!D657</f>
        <v>0.580233</v>
      </c>
      <c r="F34" s="101">
        <f>Model!E657</f>
        <v>0.582736</v>
      </c>
      <c r="G34" s="101">
        <f>Model!F657</f>
        <v>0.609071</v>
      </c>
      <c r="H34" s="101">
        <f>Model!G657</f>
        <v>0.595343</v>
      </c>
      <c r="I34" s="101">
        <f>Model!H657</f>
        <v>0.592389</v>
      </c>
      <c r="J34" s="101">
        <f>Model!I657</f>
        <v>0.539837</v>
      </c>
      <c r="K34" s="101">
        <f>Model!J657</f>
        <v>0.540938</v>
      </c>
      <c r="L34" s="101">
        <f>Model!K657</f>
        <v>0.579261</v>
      </c>
      <c r="M34" s="101">
        <f>Model!L657</f>
        <v>0.573638</v>
      </c>
      <c r="N34" s="101">
        <f>Model!M657</f>
        <v>0.647169</v>
      </c>
      <c r="O34" s="101">
        <f>Model!N657</f>
        <v>0.56529</v>
      </c>
      <c r="P34" s="101">
        <f>Model!O657</f>
        <v>0.492083</v>
      </c>
      <c r="Q34" s="101">
        <f>Model!P657</f>
        <v>0.595788</v>
      </c>
      <c r="R34" s="101">
        <f>Model!Q657</f>
        <v>0.653358</v>
      </c>
      <c r="S34" s="101">
        <f>Model!R657</f>
        <v>0.581622</v>
      </c>
      <c r="T34" s="101">
        <f>Model!S657</f>
        <v>0.555076</v>
      </c>
      <c r="U34" s="101">
        <f>Model!T657</f>
        <v>0.5483600423</v>
      </c>
      <c r="V34" s="101">
        <f>Model!U657</f>
        <v>0.550601528</v>
      </c>
      <c r="W34" s="101">
        <f>Model!V657</f>
        <v>0.5528430136</v>
      </c>
      <c r="X34" s="101">
        <f>Model!W657</f>
        <v>0.5550844992</v>
      </c>
      <c r="Y34" s="101">
        <f>Model!X657</f>
        <v>0.5573259849</v>
      </c>
      <c r="Z34" s="101">
        <f>Model!Y657</f>
        <v>0.5595674705</v>
      </c>
      <c r="AA34" s="101">
        <f>Model!Z657</f>
        <v>0.5618089561</v>
      </c>
      <c r="AB34" s="101">
        <f>Model!AA657</f>
        <v>0.5640504417</v>
      </c>
      <c r="AC34" s="101">
        <f>Model!AB657</f>
        <v>0.5662919274</v>
      </c>
      <c r="AD34" s="101">
        <f>Model!AC657</f>
        <v>0.568533413</v>
      </c>
      <c r="AE34" s="101">
        <f>Model!AD657</f>
        <v>0.5707748986</v>
      </c>
      <c r="AF34" s="101">
        <f>Model!AE657</f>
        <v>0.5730163843</v>
      </c>
      <c r="AG34" s="101">
        <f>Model!AF657</f>
        <v>0.5752578699</v>
      </c>
      <c r="AH34" s="101">
        <f>Model!AG657</f>
        <v>0.5774993555</v>
      </c>
      <c r="AI34" s="101">
        <f>Model!AH657</f>
        <v>0.5797408412</v>
      </c>
      <c r="AJ34" s="101">
        <f>Model!AI657</f>
        <v>0.5819823268</v>
      </c>
      <c r="AK34" s="101">
        <f>Model!AJ657</f>
        <v>0.5842238124</v>
      </c>
      <c r="AL34" s="101">
        <f>Model!AK657</f>
        <v>0.586465298</v>
      </c>
      <c r="AM34" s="101">
        <f>Model!AL657</f>
        <v>0.5887067837</v>
      </c>
      <c r="AN34" s="101">
        <f>Model!AM657</f>
        <v>0.5909482693</v>
      </c>
      <c r="AO34" s="101">
        <f>Model!AN657</f>
        <v>0.5931897549</v>
      </c>
      <c r="AP34" s="101">
        <f>Model!AO657</f>
        <v>0.5954312406</v>
      </c>
      <c r="AQ34" s="101">
        <f>Model!AP657</f>
        <v>0.5976727262</v>
      </c>
      <c r="AR34" s="101">
        <f>Model!AQ657</f>
        <v>0.5999142118</v>
      </c>
      <c r="AS34" s="101">
        <f>Model!AR657</f>
        <v>0.6021556974</v>
      </c>
      <c r="AT34" s="101">
        <f>Model!AS657</f>
        <v>0.6043971831</v>
      </c>
      <c r="AU34" s="101">
        <f>Model!AT657</f>
        <v>0.6066386687</v>
      </c>
      <c r="AV34" s="101">
        <f>Model!AU657</f>
        <v>0.6088801543</v>
      </c>
      <c r="AW34" s="101">
        <f>Model!AV657</f>
        <v>0.61112164</v>
      </c>
      <c r="AX34" s="101">
        <f>Model!AW657</f>
        <v>0.6133631256</v>
      </c>
      <c r="AY34" s="101">
        <f>Model!AX657</f>
        <v>0.6156046112</v>
      </c>
      <c r="AZ34" s="101">
        <f>Model!AY657</f>
        <v>0.6178460968</v>
      </c>
      <c r="BA34" s="101">
        <f>Model!AZ657</f>
        <v>0.6200875825</v>
      </c>
      <c r="BB34" s="101">
        <f>Model!BA657</f>
        <v>0.6223290681</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0.1904703384</v>
      </c>
      <c r="E35" s="101">
        <f>Model!D434</f>
        <v>0.3158500042</v>
      </c>
      <c r="F35" s="101">
        <f>Model!E434</f>
        <v>0.3921189775</v>
      </c>
      <c r="G35" s="101">
        <f>Model!F434</f>
        <v>0.2384209668</v>
      </c>
      <c r="H35" s="101">
        <f>Model!G434</f>
        <v>0.3222873389</v>
      </c>
      <c r="I35" s="101">
        <f>Model!H434</f>
        <v>0.3840003657</v>
      </c>
      <c r="J35" s="101">
        <f>Model!I434</f>
        <v>0.4629975086</v>
      </c>
      <c r="K35" s="101">
        <f>Model!J434</f>
        <v>0.5730551497</v>
      </c>
      <c r="L35" s="101">
        <f>Model!K434</f>
        <v>0.5365422841</v>
      </c>
      <c r="M35" s="101">
        <f>Model!L434</f>
        <v>0.7234974558</v>
      </c>
      <c r="N35" s="101">
        <f>Model!M434</f>
        <v>0.9171641176</v>
      </c>
      <c r="O35" s="101">
        <f>Model!N434</f>
        <v>1.052276824</v>
      </c>
      <c r="P35" s="101">
        <f>Model!O434</f>
        <v>1.428627237</v>
      </c>
      <c r="Q35" s="101">
        <f>Model!P434</f>
        <v>1.314327103</v>
      </c>
      <c r="R35" s="101">
        <f>Model!Q434</f>
        <v>1.350490917</v>
      </c>
      <c r="S35" s="101">
        <f>Model!R434</f>
        <v>1.752215847</v>
      </c>
      <c r="T35" s="101">
        <f>Model!S434</f>
        <v>1.915784766</v>
      </c>
      <c r="U35" s="101">
        <f>Model!T434</f>
        <v>1.849232501</v>
      </c>
      <c r="V35" s="101">
        <f>Model!U434</f>
        <v>1.953172475</v>
      </c>
      <c r="W35" s="101">
        <f>Model!V434</f>
        <v>1.913005854</v>
      </c>
      <c r="X35" s="101">
        <f>Model!W434</f>
        <v>1.872839232</v>
      </c>
      <c r="Y35" s="101">
        <f>Model!X434</f>
        <v>1.844037192</v>
      </c>
      <c r="Z35" s="101">
        <f>Model!Y434</f>
        <v>1.814881388</v>
      </c>
      <c r="AA35" s="101">
        <f>Model!Z434</f>
        <v>1.785371822</v>
      </c>
      <c r="AB35" s="101">
        <f>Model!AA434</f>
        <v>1.755508491</v>
      </c>
      <c r="AC35" s="101">
        <f>Model!AB434</f>
        <v>1.725291398</v>
      </c>
      <c r="AD35" s="101">
        <f>Model!AC434</f>
        <v>1.694720541</v>
      </c>
      <c r="AE35" s="101">
        <f>Model!AD434</f>
        <v>1.66379592</v>
      </c>
      <c r="AF35" s="101">
        <f>Model!AE434</f>
        <v>1.674099212</v>
      </c>
      <c r="AG35" s="101">
        <f>Model!AF434</f>
        <v>1.684402503</v>
      </c>
      <c r="AH35" s="101">
        <f>Model!AG434</f>
        <v>1.694705795</v>
      </c>
      <c r="AI35" s="101">
        <f>Model!AH434</f>
        <v>1.705009087</v>
      </c>
      <c r="AJ35" s="101">
        <f>Model!AI434</f>
        <v>1.715312378</v>
      </c>
      <c r="AK35" s="101">
        <f>Model!AJ434</f>
        <v>1.72561567</v>
      </c>
      <c r="AL35" s="101">
        <f>Model!AK434</f>
        <v>1.735918961</v>
      </c>
      <c r="AM35" s="101">
        <f>Model!AL434</f>
        <v>1.746222253</v>
      </c>
      <c r="AN35" s="101">
        <f>Model!AM434</f>
        <v>1.756525544</v>
      </c>
      <c r="AO35" s="101">
        <f>Model!AN434</f>
        <v>1.766828836</v>
      </c>
      <c r="AP35" s="101">
        <f>Model!AO434</f>
        <v>1.777132127</v>
      </c>
      <c r="AQ35" s="101">
        <f>Model!AP434</f>
        <v>1.787435419</v>
      </c>
      <c r="AR35" s="101">
        <f>Model!AQ434</f>
        <v>1.79773871</v>
      </c>
      <c r="AS35" s="101">
        <f>Model!AR434</f>
        <v>1.808042002</v>
      </c>
      <c r="AT35" s="101">
        <f>Model!AS434</f>
        <v>1.818345294</v>
      </c>
      <c r="AU35" s="101">
        <f>Model!AT434</f>
        <v>1.828648585</v>
      </c>
      <c r="AV35" s="101">
        <f>Model!AU434</f>
        <v>1.838951877</v>
      </c>
      <c r="AW35" s="101">
        <f>Model!AV434</f>
        <v>1.849255168</v>
      </c>
      <c r="AX35" s="101">
        <f>Model!AW434</f>
        <v>1.85955846</v>
      </c>
      <c r="AY35" s="101">
        <f>Model!AX434</f>
        <v>1.869861751</v>
      </c>
      <c r="AZ35" s="101">
        <f>Model!AY434</f>
        <v>1.880165043</v>
      </c>
      <c r="BA35" s="101">
        <f>Model!AZ434</f>
        <v>1.890468334</v>
      </c>
      <c r="BB35" s="101">
        <f>Model!BA434</f>
        <v>1.900771626</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0.864365</v>
      </c>
      <c r="E36" s="101">
        <f>'Assumptions (NG non-electricity'!C7</f>
        <v>0.720209</v>
      </c>
      <c r="F36" s="101">
        <f>'Assumptions (NG non-electricity'!D7</f>
        <v>0.758307</v>
      </c>
      <c r="G36" s="101">
        <f>'Assumptions (NG non-electricity'!E7</f>
        <v>0.73021</v>
      </c>
      <c r="H36" s="101">
        <f>'Assumptions (NG non-electricity'!F7</f>
        <v>0.734689</v>
      </c>
      <c r="I36" s="101">
        <f>'Assumptions (NG non-electricity'!G7</f>
        <v>0.69999</v>
      </c>
      <c r="J36" s="101">
        <f>'Assumptions (NG non-electricity'!H7</f>
        <v>0.711421</v>
      </c>
      <c r="K36" s="101">
        <f>'Assumptions (NG non-electricity'!I7</f>
        <v>0.709551</v>
      </c>
      <c r="L36" s="101">
        <f>'Assumptions (NG non-electricity'!J7</f>
        <v>0.698147</v>
      </c>
      <c r="M36" s="101">
        <f>'Assumptions (NG non-electricity'!K7</f>
        <v>0.644659</v>
      </c>
      <c r="N36" s="101">
        <f>'Assumptions (NG non-electricity'!L7</f>
        <v>0.70936</v>
      </c>
      <c r="O36" s="101">
        <f>'Assumptions (NG non-electricity'!M7</f>
        <v>0.726666</v>
      </c>
      <c r="P36" s="101">
        <f>'Assumptions (NG non-electricity'!N7</f>
        <v>0.75458</v>
      </c>
      <c r="Q36" s="101">
        <f>'Assumptions (NG non-electricity'!O7</f>
        <v>0.79134</v>
      </c>
      <c r="R36" s="101">
        <f>'Assumptions (NG non-electricity'!P7</f>
        <v>0.81133</v>
      </c>
      <c r="S36" s="101">
        <f>'Assumptions (NG non-electricity'!Q7</f>
        <v>0.815598</v>
      </c>
      <c r="T36" s="101">
        <f>'Assumptions (NG non-electricity'!R7</f>
        <v>0.820734</v>
      </c>
      <c r="U36" s="101">
        <f>'Assumptions (NG non-electricity'!S7</f>
        <v>0.85235</v>
      </c>
      <c r="V36" s="101">
        <f>'Assumptions (NG non-electricity'!T7</f>
        <v>0.8595805122</v>
      </c>
      <c r="W36" s="101">
        <f>'Assumptions (NG non-electricity'!U7</f>
        <v>0.8668110243</v>
      </c>
      <c r="X36" s="101">
        <f>'Assumptions (NG non-electricity'!V7</f>
        <v>0.8740415365</v>
      </c>
      <c r="Y36" s="101">
        <f>'Assumptions (NG non-electricity'!W7</f>
        <v>0.8812720486</v>
      </c>
      <c r="Z36" s="101">
        <f>'Assumptions (NG non-electricity'!X7</f>
        <v>0.8885025608</v>
      </c>
      <c r="AA36" s="101">
        <f>'Assumptions (NG non-electricity'!Y7</f>
        <v>0.895733073</v>
      </c>
      <c r="AB36" s="101">
        <f>'Assumptions (NG non-electricity'!Z7</f>
        <v>0.9029635851</v>
      </c>
      <c r="AC36" s="101">
        <f>'Assumptions (NG non-electricity'!AA7</f>
        <v>0.9101940973</v>
      </c>
      <c r="AD36" s="101">
        <f>'Assumptions (NG non-electricity'!AB7</f>
        <v>0.9174246095</v>
      </c>
      <c r="AE36" s="101">
        <f>'Assumptions (NG non-electricity'!AC7</f>
        <v>0.9246551216</v>
      </c>
      <c r="AF36" s="101">
        <f>'Assumptions (NG non-electricity'!AD7</f>
        <v>0.9318856338</v>
      </c>
      <c r="AG36" s="101">
        <f>'Assumptions (NG non-electricity'!AE7</f>
        <v>0.9391161459</v>
      </c>
      <c r="AH36" s="101">
        <f>'Assumptions (NG non-electricity'!AF7</f>
        <v>0.9463466581</v>
      </c>
      <c r="AI36" s="101">
        <f>'Assumptions (NG non-electricity'!AG7</f>
        <v>0.9535771703</v>
      </c>
      <c r="AJ36" s="101">
        <f>'Assumptions (NG non-electricity'!AH7</f>
        <v>0.9608076824</v>
      </c>
      <c r="AK36" s="101">
        <f>'Assumptions (NG non-electricity'!AI7</f>
        <v>0.9680381946</v>
      </c>
      <c r="AL36" s="101">
        <f>'Assumptions (NG non-electricity'!AJ7</f>
        <v>0.9752687068</v>
      </c>
      <c r="AM36" s="101">
        <f>'Assumptions (NG non-electricity'!AK7</f>
        <v>0.9824992189</v>
      </c>
      <c r="AN36" s="101">
        <f>'Assumptions (NG non-electricity'!AL7</f>
        <v>0.9897297311</v>
      </c>
      <c r="AO36" s="101">
        <f>'Assumptions (NG non-electricity'!AM7</f>
        <v>0.9969602432</v>
      </c>
      <c r="AP36" s="101">
        <f>'Assumptions (NG non-electricity'!AN7</f>
        <v>1.004190755</v>
      </c>
      <c r="AQ36" s="101">
        <f>'Assumptions (NG non-electricity'!AO7</f>
        <v>1.011421268</v>
      </c>
      <c r="AR36" s="101">
        <f>'Assumptions (NG non-electricity'!AP7</f>
        <v>1.01865178</v>
      </c>
      <c r="AS36" s="101">
        <f>'Assumptions (NG non-electricity'!AQ7</f>
        <v>1.025882292</v>
      </c>
      <c r="AT36" s="101">
        <f>'Assumptions (NG non-electricity'!AR7</f>
        <v>1.033112804</v>
      </c>
      <c r="AU36" s="101">
        <f>'Assumptions (NG non-electricity'!AS7</f>
        <v>1.040343316</v>
      </c>
      <c r="AV36" s="101">
        <f>'Assumptions (NG non-electricity'!AT7</f>
        <v>1.047573828</v>
      </c>
      <c r="AW36" s="101">
        <f>'Assumptions (NG non-electricity'!AU7</f>
        <v>1.054804341</v>
      </c>
      <c r="AX36" s="101">
        <f>'Assumptions (NG non-electricity'!AV7</f>
        <v>1.062034853</v>
      </c>
      <c r="AY36" s="101">
        <f>'Assumptions (NG non-electricity'!AW7</f>
        <v>1.069265365</v>
      </c>
      <c r="AZ36" s="101">
        <f>'Assumptions (NG non-electricity'!AX7</f>
        <v>1.076495877</v>
      </c>
      <c r="BA36" s="101">
        <f>'Assumptions (NG non-electricity'!AY7</f>
        <v>1.083726389</v>
      </c>
      <c r="BB36" s="101">
        <f>'Assumptions (NG non-electricity'!AZ7</f>
        <v>1.090956901</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0.087549</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-17.00038066</v>
      </c>
      <c r="E38" s="116">
        <f t="shared" si="3"/>
        <v>-15.821212</v>
      </c>
      <c r="F38" s="116">
        <f t="shared" si="3"/>
        <v>-14.98602602</v>
      </c>
      <c r="G38" s="116">
        <f t="shared" si="3"/>
        <v>-15.35062603</v>
      </c>
      <c r="H38" s="116">
        <f t="shared" si="3"/>
        <v>-14.83562466</v>
      </c>
      <c r="I38" s="116">
        <f t="shared" si="3"/>
        <v>-14.21935063</v>
      </c>
      <c r="J38" s="116">
        <f t="shared" si="3"/>
        <v>-14.64307349</v>
      </c>
      <c r="K38" s="116">
        <f t="shared" si="3"/>
        <v>-15.18757785</v>
      </c>
      <c r="L38" s="116">
        <f t="shared" si="3"/>
        <v>-16.10288772</v>
      </c>
      <c r="M38" s="116">
        <f t="shared" si="3"/>
        <v>-16.36249454</v>
      </c>
      <c r="N38" s="116">
        <f t="shared" si="3"/>
        <v>-16.72867188</v>
      </c>
      <c r="O38" s="116">
        <f t="shared" si="3"/>
        <v>-18.21260318</v>
      </c>
      <c r="P38" s="116">
        <f t="shared" si="3"/>
        <v>-18.90112276</v>
      </c>
      <c r="Q38" s="116">
        <f t="shared" si="3"/>
        <v>-18.8704189</v>
      </c>
      <c r="R38" s="116">
        <f t="shared" si="3"/>
        <v>-20.53525708</v>
      </c>
      <c r="S38" s="116">
        <f t="shared" si="3"/>
        <v>-21.33529415</v>
      </c>
      <c r="T38" s="116">
        <f t="shared" si="3"/>
        <v>-20.75322623</v>
      </c>
      <c r="U38" s="116">
        <f t="shared" si="3"/>
        <v>-21.43021046</v>
      </c>
      <c r="V38" s="116">
        <f t="shared" si="3"/>
        <v>-24.16134633</v>
      </c>
      <c r="W38" s="116">
        <f t="shared" si="3"/>
        <v>-26.10649111</v>
      </c>
      <c r="X38" s="116">
        <f t="shared" si="3"/>
        <v>-27.28255973</v>
      </c>
      <c r="Y38" s="116">
        <f t="shared" si="3"/>
        <v>-27.76451077</v>
      </c>
      <c r="Z38" s="116">
        <f t="shared" si="3"/>
        <v>-28.26776358</v>
      </c>
      <c r="AA38" s="116">
        <f t="shared" si="3"/>
        <v>-28.87481515</v>
      </c>
      <c r="AB38" s="116">
        <f t="shared" si="3"/>
        <v>-29.42504948</v>
      </c>
      <c r="AC38" s="116">
        <f t="shared" si="3"/>
        <v>-30.09364958</v>
      </c>
      <c r="AD38" s="116">
        <f t="shared" si="3"/>
        <v>-30.75233544</v>
      </c>
      <c r="AE38" s="116">
        <f t="shared" si="3"/>
        <v>-31.17667206</v>
      </c>
      <c r="AF38" s="116">
        <f t="shared" si="3"/>
        <v>-31.53842477</v>
      </c>
      <c r="AG38" s="116">
        <f t="shared" si="3"/>
        <v>-31.62496148</v>
      </c>
      <c r="AH38" s="116">
        <f t="shared" si="3"/>
        <v>-31.65849319</v>
      </c>
      <c r="AI38" s="116">
        <f t="shared" si="3"/>
        <v>-31.8659559</v>
      </c>
      <c r="AJ38" s="116">
        <f t="shared" si="3"/>
        <v>-32.13458261</v>
      </c>
      <c r="AK38" s="116">
        <f t="shared" si="3"/>
        <v>-32.17759232</v>
      </c>
      <c r="AL38" s="116">
        <f t="shared" si="3"/>
        <v>-32.35998303</v>
      </c>
      <c r="AM38" s="116">
        <f t="shared" si="3"/>
        <v>-32.49219774</v>
      </c>
      <c r="AN38" s="116">
        <f t="shared" si="3"/>
        <v>-32.67266246</v>
      </c>
      <c r="AO38" s="116">
        <f t="shared" si="3"/>
        <v>-32.85790017</v>
      </c>
      <c r="AP38" s="116">
        <f t="shared" si="3"/>
        <v>-33.01505688</v>
      </c>
      <c r="AQ38" s="116">
        <f t="shared" si="3"/>
        <v>-33.12342059</v>
      </c>
      <c r="AR38" s="116">
        <f t="shared" si="3"/>
        <v>-33.3378633</v>
      </c>
      <c r="AS38" s="116">
        <f t="shared" si="3"/>
        <v>-33.51875001</v>
      </c>
      <c r="AT38" s="116">
        <f t="shared" si="3"/>
        <v>-33.74213572</v>
      </c>
      <c r="AU38" s="116">
        <f t="shared" si="3"/>
        <v>-33.88378043</v>
      </c>
      <c r="AV38" s="116">
        <f t="shared" si="3"/>
        <v>-34.22916214</v>
      </c>
      <c r="AW38" s="116">
        <f t="shared" si="3"/>
        <v>-34.51141385</v>
      </c>
      <c r="AX38" s="116">
        <f t="shared" si="3"/>
        <v>-34.71241156</v>
      </c>
      <c r="AY38" s="116">
        <f t="shared" si="3"/>
        <v>-34.89993827</v>
      </c>
      <c r="AZ38" s="116">
        <f t="shared" si="3"/>
        <v>-35.20753298</v>
      </c>
      <c r="BA38" s="116">
        <f t="shared" si="3"/>
        <v>-35.35667069</v>
      </c>
      <c r="BB38" s="116">
        <f t="shared" si="3"/>
        <v>-35.6158964</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32.29371373</v>
      </c>
      <c r="E42" s="121">
        <f t="shared" si="4"/>
        <v>32.39353275</v>
      </c>
      <c r="F42" s="121">
        <f t="shared" si="4"/>
        <v>32.52891672</v>
      </c>
      <c r="G42" s="121">
        <f t="shared" si="4"/>
        <v>32.23655549</v>
      </c>
      <c r="H42" s="121">
        <f t="shared" si="4"/>
        <v>33.44087394</v>
      </c>
      <c r="I42" s="121">
        <f t="shared" si="4"/>
        <v>35.30378341</v>
      </c>
      <c r="J42" s="121">
        <f t="shared" si="4"/>
        <v>34.04568748</v>
      </c>
      <c r="K42" s="121">
        <f t="shared" si="4"/>
        <v>34.53324332</v>
      </c>
      <c r="L42" s="121">
        <f t="shared" si="4"/>
        <v>35.23393546</v>
      </c>
      <c r="M42" s="121">
        <f t="shared" si="4"/>
        <v>31.40376052</v>
      </c>
      <c r="N42" s="121">
        <f t="shared" si="4"/>
        <v>34.53687023</v>
      </c>
      <c r="O42" s="121">
        <f t="shared" si="4"/>
        <v>33.13704512</v>
      </c>
      <c r="P42" s="121">
        <f t="shared" si="4"/>
        <v>30.99556387</v>
      </c>
      <c r="Q42" s="121">
        <f t="shared" si="4"/>
        <v>31.53575859</v>
      </c>
      <c r="R42" s="121">
        <f t="shared" si="4"/>
        <v>32.74382113</v>
      </c>
      <c r="S42" s="121">
        <f t="shared" si="4"/>
        <v>30.08931436</v>
      </c>
      <c r="T42" s="121">
        <f t="shared" si="4"/>
        <v>30.00534219</v>
      </c>
      <c r="U42" s="121">
        <f t="shared" si="4"/>
        <v>29.49946114</v>
      </c>
      <c r="V42" s="121">
        <f t="shared" si="4"/>
        <v>29.96201295</v>
      </c>
      <c r="W42" s="121">
        <f t="shared" si="4"/>
        <v>29.1921193</v>
      </c>
      <c r="X42" s="121">
        <f t="shared" si="4"/>
        <v>29.54592997</v>
      </c>
      <c r="Y42" s="121">
        <f t="shared" si="4"/>
        <v>29.18701377</v>
      </c>
      <c r="Z42" s="121">
        <f t="shared" si="4"/>
        <v>28.97874372</v>
      </c>
      <c r="AA42" s="121">
        <f t="shared" si="4"/>
        <v>28.78812769</v>
      </c>
      <c r="AB42" s="121">
        <f t="shared" si="4"/>
        <v>29.07195381</v>
      </c>
      <c r="AC42" s="121">
        <f t="shared" si="4"/>
        <v>29.29523215</v>
      </c>
      <c r="AD42" s="121">
        <f t="shared" si="4"/>
        <v>29.35671377</v>
      </c>
      <c r="AE42" s="121">
        <f t="shared" si="4"/>
        <v>29.21235075</v>
      </c>
      <c r="AF42" s="121">
        <f t="shared" si="4"/>
        <v>29.29242758</v>
      </c>
      <c r="AG42" s="121">
        <f t="shared" si="4"/>
        <v>29.23204435</v>
      </c>
      <c r="AH42" s="121">
        <f t="shared" si="4"/>
        <v>29.28381959</v>
      </c>
      <c r="AI42" s="121">
        <f t="shared" si="4"/>
        <v>29.34297037</v>
      </c>
      <c r="AJ42" s="121">
        <f t="shared" si="4"/>
        <v>29.49579158</v>
      </c>
      <c r="AK42" s="121">
        <f t="shared" si="4"/>
        <v>29.59657045</v>
      </c>
      <c r="AL42" s="121">
        <f t="shared" si="4"/>
        <v>29.67320547</v>
      </c>
      <c r="AM42" s="121">
        <f t="shared" si="4"/>
        <v>29.75718364</v>
      </c>
      <c r="AN42" s="121">
        <f t="shared" si="4"/>
        <v>29.8663026</v>
      </c>
      <c r="AO42" s="121">
        <f t="shared" si="4"/>
        <v>29.94449671</v>
      </c>
      <c r="AP42" s="121">
        <f t="shared" si="4"/>
        <v>29.94625631</v>
      </c>
      <c r="AQ42" s="121">
        <f t="shared" si="4"/>
        <v>30.00282381</v>
      </c>
      <c r="AR42" s="121">
        <f t="shared" si="4"/>
        <v>30.11074819</v>
      </c>
      <c r="AS42" s="121">
        <f t="shared" si="4"/>
        <v>30.11001613</v>
      </c>
      <c r="AT42" s="121">
        <f t="shared" si="4"/>
        <v>30.18581033</v>
      </c>
      <c r="AU42" s="121">
        <f t="shared" si="4"/>
        <v>30.27724263</v>
      </c>
      <c r="AV42" s="121">
        <f t="shared" si="4"/>
        <v>30.40606831</v>
      </c>
      <c r="AW42" s="121">
        <f t="shared" si="4"/>
        <v>30.51163764</v>
      </c>
      <c r="AX42" s="121">
        <f t="shared" si="4"/>
        <v>30.59544902</v>
      </c>
      <c r="AY42" s="121">
        <f t="shared" si="4"/>
        <v>30.69809703</v>
      </c>
      <c r="AZ42" s="121">
        <f t="shared" si="4"/>
        <v>30.87384479</v>
      </c>
      <c r="BA42" s="121">
        <f t="shared" si="4"/>
        <v>31.00251626</v>
      </c>
      <c r="BB42" s="121">
        <f t="shared" si="4"/>
        <v>31.12383432</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19.09039506</v>
      </c>
      <c r="E43" s="121">
        <f t="shared" si="5"/>
        <v>16.70962134</v>
      </c>
      <c r="F43" s="121">
        <f t="shared" si="5"/>
        <v>13.85609417</v>
      </c>
      <c r="G43" s="121">
        <f t="shared" si="5"/>
        <v>10.33906628</v>
      </c>
      <c r="H43" s="121">
        <f t="shared" si="5"/>
        <v>9.843106522</v>
      </c>
      <c r="I43" s="121">
        <f t="shared" si="5"/>
        <v>8.728730447</v>
      </c>
      <c r="J43" s="121">
        <f t="shared" si="5"/>
        <v>11.61998358</v>
      </c>
      <c r="K43" s="121">
        <f t="shared" si="5"/>
        <v>10.32982347</v>
      </c>
      <c r="L43" s="121">
        <f t="shared" si="5"/>
        <v>10.37608194</v>
      </c>
      <c r="M43" s="121">
        <f t="shared" si="5"/>
        <v>11.73326523</v>
      </c>
      <c r="N43" s="121">
        <f t="shared" si="5"/>
        <v>13.26951039</v>
      </c>
      <c r="O43" s="121">
        <f t="shared" si="5"/>
        <v>13.84452908</v>
      </c>
      <c r="P43" s="121">
        <f t="shared" si="5"/>
        <v>12.1619194</v>
      </c>
      <c r="Q43" s="121">
        <f t="shared" si="5"/>
        <v>12.70379567</v>
      </c>
      <c r="R43" s="121">
        <f t="shared" si="5"/>
        <v>14.99489018</v>
      </c>
      <c r="S43" s="121">
        <f t="shared" si="5"/>
        <v>23.53994001</v>
      </c>
      <c r="T43" s="121">
        <f t="shared" si="5"/>
        <v>22.26911877</v>
      </c>
      <c r="U43" s="121">
        <f t="shared" si="5"/>
        <v>19.85865102</v>
      </c>
      <c r="V43" s="121">
        <f t="shared" si="5"/>
        <v>19.06977665</v>
      </c>
      <c r="W43" s="121">
        <f t="shared" si="5"/>
        <v>21.73900164</v>
      </c>
      <c r="X43" s="121">
        <f t="shared" si="5"/>
        <v>29.73216027</v>
      </c>
      <c r="Y43" s="121">
        <f t="shared" si="5"/>
        <v>22.41401493</v>
      </c>
      <c r="Z43" s="121">
        <f t="shared" si="5"/>
        <v>22.02152529</v>
      </c>
      <c r="AA43" s="121">
        <f t="shared" si="5"/>
        <v>20.69148154</v>
      </c>
      <c r="AB43" s="121">
        <f t="shared" si="5"/>
        <v>20.12014822</v>
      </c>
      <c r="AC43" s="121">
        <f t="shared" si="5"/>
        <v>16.82598279</v>
      </c>
      <c r="AD43" s="121">
        <f t="shared" si="5"/>
        <v>14.76668486</v>
      </c>
      <c r="AE43" s="121">
        <f t="shared" si="5"/>
        <v>14.17853455</v>
      </c>
      <c r="AF43" s="121">
        <f t="shared" si="5"/>
        <v>14.11380392</v>
      </c>
      <c r="AG43" s="121">
        <f t="shared" si="5"/>
        <v>15.00960567</v>
      </c>
      <c r="AH43" s="121">
        <f t="shared" si="5"/>
        <v>17.87432063</v>
      </c>
      <c r="AI43" s="121">
        <f t="shared" si="5"/>
        <v>21.20717751</v>
      </c>
      <c r="AJ43" s="121">
        <f t="shared" si="5"/>
        <v>21.23258797</v>
      </c>
      <c r="AK43" s="121">
        <f t="shared" si="5"/>
        <v>24.36436998</v>
      </c>
      <c r="AL43" s="121">
        <f t="shared" si="5"/>
        <v>25.20031895</v>
      </c>
      <c r="AM43" s="121">
        <f t="shared" si="5"/>
        <v>27.44253674</v>
      </c>
      <c r="AN43" s="121">
        <f t="shared" si="5"/>
        <v>25.95738768</v>
      </c>
      <c r="AO43" s="121">
        <f t="shared" si="5"/>
        <v>26.1478752</v>
      </c>
      <c r="AP43" s="121">
        <f t="shared" si="5"/>
        <v>25.63444359</v>
      </c>
      <c r="AQ43" s="121">
        <f t="shared" si="5"/>
        <v>19.8698264</v>
      </c>
      <c r="AR43" s="121">
        <f t="shared" si="5"/>
        <v>21.79760903</v>
      </c>
      <c r="AS43" s="121">
        <f t="shared" si="5"/>
        <v>23.96010029</v>
      </c>
      <c r="AT43" s="121">
        <f t="shared" si="5"/>
        <v>25.24537451</v>
      </c>
      <c r="AU43" s="121">
        <f t="shared" si="5"/>
        <v>24.221697</v>
      </c>
      <c r="AV43" s="121">
        <f t="shared" si="5"/>
        <v>22.72794727</v>
      </c>
      <c r="AW43" s="121">
        <f t="shared" si="5"/>
        <v>23.66993711</v>
      </c>
      <c r="AX43" s="121">
        <f t="shared" si="5"/>
        <v>22.19610845</v>
      </c>
      <c r="AY43" s="121">
        <f t="shared" si="5"/>
        <v>20.48689203</v>
      </c>
      <c r="AZ43" s="121">
        <f t="shared" si="5"/>
        <v>17.44237447</v>
      </c>
      <c r="BA43" s="121">
        <f t="shared" si="5"/>
        <v>12.50820362</v>
      </c>
      <c r="BB43" s="121">
        <f t="shared" si="5"/>
        <v>10.33258283</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968.6936673</v>
      </c>
      <c r="E44" s="121">
        <f>E42*1000/'Inflation GDP Population'!C28</f>
        <v>960.5605464</v>
      </c>
      <c r="F44" s="121">
        <f>F42*1000/'Inflation GDP Population'!D28</f>
        <v>954.5727029</v>
      </c>
      <c r="G44" s="121">
        <f>G42*1000/'Inflation GDP Population'!E28</f>
        <v>936.6951192</v>
      </c>
      <c r="H44" s="121">
        <f>H42*1000/'Inflation GDP Population'!F28</f>
        <v>959.1841372</v>
      </c>
      <c r="I44" s="121">
        <f>I42*1000/'Inflation GDP Population'!G28</f>
        <v>998.1763155</v>
      </c>
      <c r="J44" s="121">
        <f>J42*1000/'Inflation GDP Population'!H28</f>
        <v>944.3061317</v>
      </c>
      <c r="K44" s="121">
        <f>K42*1000/'Inflation GDP Population'!I28</f>
        <v>941.2410907</v>
      </c>
      <c r="L44" s="121">
        <f>L42*1000/'Inflation GDP Population'!J28</f>
        <v>945.7070825</v>
      </c>
      <c r="M44" s="121">
        <f>M42*1000/'Inflation GDP Population'!K28</f>
        <v>833.3664522</v>
      </c>
      <c r="N44" s="121">
        <f>N42*1000/'Inflation GDP Population'!L28</f>
        <v>908.3226895</v>
      </c>
      <c r="O44" s="121">
        <f>O42*1000/'Inflation GDP Population'!M28</f>
        <v>865.0960801</v>
      </c>
      <c r="P44" s="121">
        <f>P42*1000/'Inflation GDP Population'!N28</f>
        <v>802.6124752</v>
      </c>
      <c r="Q44" s="121">
        <f>Q42*1000/'Inflation GDP Population'!O28</f>
        <v>810.8178</v>
      </c>
      <c r="R44" s="121">
        <f>R42*1000/'Inflation GDP Population'!P28</f>
        <v>835.2873255</v>
      </c>
      <c r="S44" s="121">
        <f>S42*1000/'Inflation GDP Population'!Q28</f>
        <v>761.0014219</v>
      </c>
      <c r="T44" s="121">
        <f>T42*1000/'Inflation GDP Population'!R28</f>
        <v>751.6795528</v>
      </c>
      <c r="U44" s="121">
        <f>U42*1000/'Inflation GDP Population'!S28</f>
        <v>732.3845364</v>
      </c>
      <c r="V44" s="121">
        <f>V42*1000/'Inflation GDP Population'!T28</f>
        <v>737.4060735</v>
      </c>
      <c r="W44" s="121">
        <f>W42*1000/'Inflation GDP Population'!U28</f>
        <v>713.1055006</v>
      </c>
      <c r="X44" s="121">
        <f>X42*1000/'Inflation GDP Population'!V28</f>
        <v>716.4112023</v>
      </c>
      <c r="Y44" s="121">
        <f>Y42*1000/'Inflation GDP Population'!W28</f>
        <v>701.7722748</v>
      </c>
      <c r="Z44" s="121">
        <f>Z42*1000/'Inflation GDP Population'!X28</f>
        <v>690.9688881</v>
      </c>
      <c r="AA44" s="121">
        <f>AA42*1000/'Inflation GDP Population'!Y28</f>
        <v>680.7612154</v>
      </c>
      <c r="AB44" s="121">
        <f>AB42*1000/'Inflation GDP Population'!Z28</f>
        <v>681.8480558</v>
      </c>
      <c r="AC44" s="121">
        <f>AC42*1000/'Inflation GDP Population'!AA28</f>
        <v>681.5087045</v>
      </c>
      <c r="AD44" s="121">
        <f>AD42*1000/'Inflation GDP Population'!AB28</f>
        <v>677.4411643</v>
      </c>
      <c r="AE44" s="121">
        <f>AE42*1000/'Inflation GDP Population'!AC28</f>
        <v>668.7264144</v>
      </c>
      <c r="AF44" s="121">
        <f>AF42*1000/'Inflation GDP Population'!AD28</f>
        <v>665.2469032</v>
      </c>
      <c r="AG44" s="121">
        <f>AG42*1000/'Inflation GDP Population'!AE28</f>
        <v>658.6572427</v>
      </c>
      <c r="AH44" s="121">
        <f>AH42*1000/'Inflation GDP Population'!AF28</f>
        <v>654.677817</v>
      </c>
      <c r="AI44" s="121">
        <f>AI42*1000/'Inflation GDP Population'!AG28</f>
        <v>651.7105659</v>
      </c>
      <c r="AJ44" s="121">
        <f>AJ42*1000/'Inflation GDP Population'!AH28</f>
        <v>650.8487838</v>
      </c>
      <c r="AK44" s="121">
        <f>AK42*1000/'Inflation GDP Population'!AI28</f>
        <v>648.8571819</v>
      </c>
      <c r="AL44" s="121">
        <f>AL42*1000/'Inflation GDP Population'!AJ28</f>
        <v>646.3652052</v>
      </c>
      <c r="AM44" s="121">
        <f>AM42*1000/'Inflation GDP Population'!AK28</f>
        <v>644.0639231</v>
      </c>
      <c r="AN44" s="121">
        <f>AN42*1000/'Inflation GDP Population'!AL28</f>
        <v>642.332486</v>
      </c>
      <c r="AO44" s="121">
        <f>AO42*1000/'Inflation GDP Population'!AM28</f>
        <v>639.9619244</v>
      </c>
      <c r="AP44" s="121">
        <f>AP42*1000/'Inflation GDP Population'!AN28</f>
        <v>635.9976947</v>
      </c>
      <c r="AQ44" s="121">
        <f>AQ42*1000/'Inflation GDP Population'!AO28</f>
        <v>633.2395078</v>
      </c>
      <c r="AR44" s="121">
        <f>AR42*1000/'Inflation GDP Population'!AP28</f>
        <v>631.5926323</v>
      </c>
      <c r="AS44" s="121">
        <f>AS42*1000/'Inflation GDP Population'!AQ28</f>
        <v>627.3805459</v>
      </c>
      <c r="AT44" s="121">
        <f>AT42*1000/'Inflation GDP Population'!AR28</f>
        <v>624.808064</v>
      </c>
      <c r="AU44" s="121">
        <f>AU42*1000/'Inflation GDP Population'!AS28</f>
        <v>622.5908875</v>
      </c>
      <c r="AV44" s="121">
        <f>AV42*1000/'Inflation GDP Population'!AT28</f>
        <v>621.1665112</v>
      </c>
      <c r="AW44" s="121">
        <f>AW42*1000/'Inflation GDP Population'!AU28</f>
        <v>619.2885447</v>
      </c>
      <c r="AX44" s="121">
        <f>AX42*1000/'Inflation GDP Population'!AV28</f>
        <v>616.9959567</v>
      </c>
      <c r="AY44" s="121">
        <f>AY42*1000/'Inflation GDP Population'!AW28</f>
        <v>615.1101056</v>
      </c>
      <c r="AZ44" s="121">
        <f>AZ42*1000/'Inflation GDP Population'!AX28</f>
        <v>614.7036316</v>
      </c>
      <c r="BA44" s="121">
        <f>BA42*1000/'Inflation GDP Population'!AY28</f>
        <v>613.3709034</v>
      </c>
      <c r="BB44" s="121">
        <f>BB42*1000/'Inflation GDP Population'!AZ28</f>
        <v>611.9103157</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572.6422473</v>
      </c>
      <c r="E45" s="121">
        <f>E43*1000/'Inflation GDP Population'!C28</f>
        <v>495.4878844</v>
      </c>
      <c r="F45" s="121">
        <f>F43*1000/'Inflation GDP Population'!D28</f>
        <v>406.6120424</v>
      </c>
      <c r="G45" s="121">
        <f>G43*1000/'Inflation GDP Population'!E28</f>
        <v>300.4214557</v>
      </c>
      <c r="H45" s="121">
        <f>H43*1000/'Inflation GDP Population'!F28</f>
        <v>282.3296919</v>
      </c>
      <c r="I45" s="121">
        <f>I43*1000/'Inflation GDP Population'!G28</f>
        <v>246.7954184</v>
      </c>
      <c r="J45" s="121">
        <f>J43*1000/'Inflation GDP Population'!H28</f>
        <v>322.296965</v>
      </c>
      <c r="K45" s="121">
        <f>K43*1000/'Inflation GDP Population'!I28</f>
        <v>281.5505692</v>
      </c>
      <c r="L45" s="121">
        <f>L43*1000/'Inflation GDP Population'!J28</f>
        <v>278.5023599</v>
      </c>
      <c r="M45" s="121">
        <f>M43*1000/'Inflation GDP Population'!K28</f>
        <v>311.3674751</v>
      </c>
      <c r="N45" s="121">
        <f>N43*1000/'Inflation GDP Population'!L28</f>
        <v>348.989277</v>
      </c>
      <c r="O45" s="121">
        <f>O43*1000/'Inflation GDP Population'!M28</f>
        <v>361.433791</v>
      </c>
      <c r="P45" s="121">
        <f>P43*1000/'Inflation GDP Population'!N28</f>
        <v>314.925977</v>
      </c>
      <c r="Q45" s="121">
        <f>Q43*1000/'Inflation GDP Population'!O28</f>
        <v>326.6280603</v>
      </c>
      <c r="R45" s="121">
        <f>R43*1000/'Inflation GDP Population'!P28</f>
        <v>382.5161903</v>
      </c>
      <c r="S45" s="121">
        <f>S43*1000/'Inflation GDP Population'!Q28</f>
        <v>595.3584585</v>
      </c>
      <c r="T45" s="121">
        <f>T43*1000/'Inflation GDP Population'!R28</f>
        <v>557.8753655</v>
      </c>
      <c r="U45" s="121">
        <f>U43*1000/'Inflation GDP Population'!S28</f>
        <v>493.0316811</v>
      </c>
      <c r="V45" s="121">
        <f>V43*1000/'Inflation GDP Population'!T28</f>
        <v>469.3332569</v>
      </c>
      <c r="W45" s="121">
        <f>W43*1000/'Inflation GDP Population'!U28</f>
        <v>531.0406376</v>
      </c>
      <c r="X45" s="121">
        <f>X43*1000/'Inflation GDP Population'!V28</f>
        <v>720.926798</v>
      </c>
      <c r="Y45" s="121">
        <f>Y43*1000/'Inflation GDP Population'!W28</f>
        <v>538.9223566</v>
      </c>
      <c r="Z45" s="121">
        <f>Z43*1000/'Inflation GDP Population'!X28</f>
        <v>525.0810384</v>
      </c>
      <c r="AA45" s="121">
        <f>AA43*1000/'Inflation GDP Population'!Y28</f>
        <v>489.2974726</v>
      </c>
      <c r="AB45" s="121">
        <f>AB43*1000/'Inflation GDP Population'!Z28</f>
        <v>471.8941162</v>
      </c>
      <c r="AC45" s="121">
        <f>AC43*1000/'Inflation GDP Population'!AA28</f>
        <v>391.4307171</v>
      </c>
      <c r="AD45" s="121">
        <f>AD43*1000/'Inflation GDP Population'!AB28</f>
        <v>340.7588555</v>
      </c>
      <c r="AE45" s="121">
        <f>AE43*1000/'Inflation GDP Population'!AC28</f>
        <v>324.5736932</v>
      </c>
      <c r="AF45" s="121">
        <f>AF43*1000/'Inflation GDP Population'!AD28</f>
        <v>320.532135</v>
      </c>
      <c r="AG45" s="121">
        <f>AG43*1000/'Inflation GDP Population'!AE28</f>
        <v>338.1968558</v>
      </c>
      <c r="AH45" s="121">
        <f>AH43*1000/'Inflation GDP Population'!AF28</f>
        <v>399.6036506</v>
      </c>
      <c r="AI45" s="121">
        <f>AI43*1000/'Inflation GDP Population'!AG28</f>
        <v>471.0137209</v>
      </c>
      <c r="AJ45" s="121">
        <f>AJ43*1000/'Inflation GDP Population'!AH28</f>
        <v>468.5144326</v>
      </c>
      <c r="AK45" s="121">
        <f>AK43*1000/'Inflation GDP Population'!AI28</f>
        <v>534.1496061</v>
      </c>
      <c r="AL45" s="121">
        <f>AL43*1000/'Inflation GDP Population'!AJ28</f>
        <v>548.9332571</v>
      </c>
      <c r="AM45" s="121">
        <f>AM43*1000/'Inflation GDP Population'!AK28</f>
        <v>593.9657492</v>
      </c>
      <c r="AN45" s="121">
        <f>AN43*1000/'Inflation GDP Population'!AL28</f>
        <v>558.2637256</v>
      </c>
      <c r="AO45" s="121">
        <f>AO43*1000/'Inflation GDP Population'!AM28</f>
        <v>558.8220332</v>
      </c>
      <c r="AP45" s="121">
        <f>AP43*1000/'Inflation GDP Population'!AN28</f>
        <v>544.4235452</v>
      </c>
      <c r="AQ45" s="121">
        <f>AQ43*1000/'Inflation GDP Population'!AO28</f>
        <v>419.3724954</v>
      </c>
      <c r="AR45" s="121">
        <f>AR43*1000/'Inflation GDP Population'!AP28</f>
        <v>457.2191025</v>
      </c>
      <c r="AS45" s="121">
        <f>AS43*1000/'Inflation GDP Population'!AQ28</f>
        <v>499.2392144</v>
      </c>
      <c r="AT45" s="121">
        <f>AT43*1000/'Inflation GDP Population'!AR28</f>
        <v>522.5472964</v>
      </c>
      <c r="AU45" s="121">
        <f>AU43*1000/'Inflation GDP Population'!AS28</f>
        <v>498.0707132</v>
      </c>
      <c r="AV45" s="121">
        <f>AV43*1000/'Inflation GDP Population'!AT28</f>
        <v>464.3099386</v>
      </c>
      <c r="AW45" s="121">
        <f>AW43*1000/'Inflation GDP Population'!AU28</f>
        <v>480.4239314</v>
      </c>
      <c r="AX45" s="121">
        <f>AX43*1000/'Inflation GDP Population'!AV28</f>
        <v>447.6126224</v>
      </c>
      <c r="AY45" s="121">
        <f>AY43*1000/'Inflation GDP Population'!AW28</f>
        <v>410.5040879</v>
      </c>
      <c r="AZ45" s="121">
        <f>AZ43*1000/'Inflation GDP Population'!AX28</f>
        <v>347.2807162</v>
      </c>
      <c r="BA45" s="121">
        <f>BA43*1000/'Inflation GDP Population'!AY28</f>
        <v>247.4692083</v>
      </c>
      <c r="BB45" s="121">
        <f>BB43*1000/'Inflation GDP Population'!AZ28</f>
        <v>203.1438015</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2.196195797</v>
      </c>
      <c r="E46" s="126">
        <f>E42*1000/'Inflation GDP Population'!C23*100</f>
        <v>2.17587909</v>
      </c>
      <c r="F46" s="126">
        <f>F42*1000/'Inflation GDP Population'!D23*100</f>
        <v>2.143374122</v>
      </c>
      <c r="G46" s="126">
        <f>G42*1000/'Inflation GDP Population'!E23*100</f>
        <v>2.07304495</v>
      </c>
      <c r="H46" s="126">
        <f>H42*1000/'Inflation GDP Population'!F23*100</f>
        <v>2.072249709</v>
      </c>
      <c r="I46" s="126">
        <f>I42*1000/'Inflation GDP Population'!G23*100</f>
        <v>2.125781326</v>
      </c>
      <c r="J46" s="126">
        <f>J42*1000/'Inflation GDP Population'!H23*100</f>
        <v>1.994512564</v>
      </c>
      <c r="K46" s="126">
        <f>K42*1000/'Inflation GDP Population'!I23*100</f>
        <v>2.007619897</v>
      </c>
      <c r="L46" s="126">
        <f>L42*1000/'Inflation GDP Population'!J23*100</f>
        <v>2.042000558</v>
      </c>
      <c r="M46" s="126">
        <f>M42*1000/'Inflation GDP Population'!K23*100</f>
        <v>1.863258624</v>
      </c>
      <c r="N46" s="126">
        <f>N42*1000/'Inflation GDP Population'!L23*100</f>
        <v>2.023435842</v>
      </c>
      <c r="O46" s="126">
        <f>O42*1000/'Inflation GDP Population'!M23*100</f>
        <v>1.918439736</v>
      </c>
      <c r="P46" s="126">
        <f>P42*1000/'Inflation GDP Population'!N23*100</f>
        <v>1.765469936</v>
      </c>
      <c r="Q46" s="126">
        <f>Q42*1000/'Inflation GDP Population'!O23*100</f>
        <v>1.766659251</v>
      </c>
      <c r="R46" s="126">
        <f>R42*1000/'Inflation GDP Population'!P23*100</f>
        <v>1.792871795</v>
      </c>
      <c r="S46" s="126">
        <f>S42*1000/'Inflation GDP Population'!Q23*100</f>
        <v>1.579966566</v>
      </c>
      <c r="T46" s="126">
        <f>T42*1000/'Inflation GDP Population'!R23*100</f>
        <v>1.535816072</v>
      </c>
      <c r="U46" s="126">
        <f>U42*1000/'Inflation GDP Population'!S23*100</f>
        <v>1.479022695</v>
      </c>
      <c r="V46" s="126">
        <f>V42*1000/'Inflation GDP Population'!T23*100</f>
        <v>1.468195665</v>
      </c>
      <c r="W46" s="126">
        <f>W42*1000/'Inflation GDP Population'!U23*100</f>
        <v>1.398314743</v>
      </c>
      <c r="X46" s="126">
        <f>X42*1000/'Inflation GDP Population'!V23*100</f>
        <v>1.387855101</v>
      </c>
      <c r="Y46" s="126">
        <f>Y42*1000/'Inflation GDP Population'!W23*100</f>
        <v>1.344445727</v>
      </c>
      <c r="Z46" s="126">
        <f>Z42*1000/'Inflation GDP Population'!X23*100</f>
        <v>1.30900202</v>
      </c>
      <c r="AA46" s="126">
        <f>AA42*1000/'Inflation GDP Population'!Y23*100</f>
        <v>1.275208895</v>
      </c>
      <c r="AB46" s="126">
        <f>AB42*1000/'Inflation GDP Population'!Z23*100</f>
        <v>1.262842774</v>
      </c>
      <c r="AC46" s="126">
        <f>AC42*1000/'Inflation GDP Population'!AA23*100</f>
        <v>1.247898199</v>
      </c>
      <c r="AD46" s="126">
        <f>AD42*1000/'Inflation GDP Population'!AB23*100</f>
        <v>1.22630021</v>
      </c>
      <c r="AE46" s="126">
        <f>AE42*1000/'Inflation GDP Population'!AC23*100</f>
        <v>1.196638637</v>
      </c>
      <c r="AF46" s="126">
        <f>AF42*1000/'Inflation GDP Population'!AD23*100</f>
        <v>1.176681783</v>
      </c>
      <c r="AG46" s="126">
        <f>AG42*1000/'Inflation GDP Population'!AE23*100</f>
        <v>1.151516074</v>
      </c>
      <c r="AH46" s="126">
        <f>AH42*1000/'Inflation GDP Population'!AF23*100</f>
        <v>1.131216389</v>
      </c>
      <c r="AI46" s="126">
        <f>AI42*1000/'Inflation GDP Population'!AG23*100</f>
        <v>1.111550482</v>
      </c>
      <c r="AJ46" s="126">
        <f>AJ42*1000/'Inflation GDP Population'!AH23*100</f>
        <v>1.095701668</v>
      </c>
      <c r="AK46" s="126">
        <f>AK42*1000/'Inflation GDP Population'!AI23*100</f>
        <v>1.07815402</v>
      </c>
      <c r="AL46" s="126">
        <f>AL42*1000/'Inflation GDP Population'!AJ23*100</f>
        <v>1.06001261</v>
      </c>
      <c r="AM46" s="126">
        <f>AM42*1000/'Inflation GDP Population'!AK23*100</f>
        <v>1.04242674</v>
      </c>
      <c r="AN46" s="126">
        <f>AN42*1000/'Inflation GDP Population'!AL23*100</f>
        <v>1.025988114</v>
      </c>
      <c r="AO46" s="126">
        <f>AO42*1000/'Inflation GDP Population'!AM23*100</f>
        <v>1.008753459</v>
      </c>
      <c r="AP46" s="126">
        <f>AP42*1000/'Inflation GDP Population'!AN23*100</f>
        <v>0.9892765319</v>
      </c>
      <c r="AQ46" s="126">
        <f>AQ42*1000/'Inflation GDP Population'!AO23*100</f>
        <v>0.9719511799</v>
      </c>
      <c r="AR46" s="126">
        <f>AR42*1000/'Inflation GDP Population'!AP23*100</f>
        <v>0.9565573589</v>
      </c>
      <c r="AS46" s="126">
        <f>AS42*1000/'Inflation GDP Population'!AQ23*100</f>
        <v>0.938010303</v>
      </c>
      <c r="AT46" s="126">
        <f>AT42*1000/'Inflation GDP Population'!AR23*100</f>
        <v>0.9221606999</v>
      </c>
      <c r="AU46" s="126">
        <f>AU42*1000/'Inflation GDP Population'!AS23*100</f>
        <v>0.9070416768</v>
      </c>
      <c r="AV46" s="126">
        <f>AV42*1000/'Inflation GDP Population'!AT23*100</f>
        <v>0.8932609293</v>
      </c>
      <c r="AW46" s="126">
        <f>AW42*1000/'Inflation GDP Population'!AU23*100</f>
        <v>0.8790037749</v>
      </c>
      <c r="AX46" s="126">
        <f>AX42*1000/'Inflation GDP Population'!AV23*100</f>
        <v>0.8643491393</v>
      </c>
      <c r="AY46" s="126">
        <f>AY42*1000/'Inflation GDP Population'!AW23*100</f>
        <v>0.8504542924</v>
      </c>
      <c r="AZ46" s="126">
        <f>AZ42*1000/'Inflation GDP Population'!AX23*100</f>
        <v>0.8387593799</v>
      </c>
      <c r="BA46" s="126">
        <f>BA42*1000/'Inflation GDP Population'!AY23*100</f>
        <v>0.825944314</v>
      </c>
      <c r="BB46" s="126">
        <f>BB42*1000/'Inflation GDP Population'!AZ23*100</f>
        <v>0.8131189247</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1.298278846</v>
      </c>
      <c r="E47" s="126">
        <f>E43*1000/'Inflation GDP Population'!C23*100</f>
        <v>1.122388101</v>
      </c>
      <c r="F47" s="126">
        <f>F43*1000/'Inflation GDP Population'!D23*100</f>
        <v>0.9129967021</v>
      </c>
      <c r="G47" s="126">
        <f>G43*1000/'Inflation GDP Population'!E23*100</f>
        <v>0.6648771502</v>
      </c>
      <c r="H47" s="126">
        <f>H43*1000/'Inflation GDP Population'!F23*100</f>
        <v>0.6099533959</v>
      </c>
      <c r="I47" s="126">
        <f>I43*1000/'Inflation GDP Population'!G23*100</f>
        <v>0.5255916051</v>
      </c>
      <c r="J47" s="126">
        <f>J43*1000/'Inflation GDP Population'!H23*100</f>
        <v>0.6807382949</v>
      </c>
      <c r="K47" s="126">
        <f>K43*1000/'Inflation GDP Population'!I23*100</f>
        <v>0.6005332005</v>
      </c>
      <c r="L47" s="126">
        <f>L43*1000/'Inflation GDP Population'!J23*100</f>
        <v>0.6013510789</v>
      </c>
      <c r="M47" s="126">
        <f>M43*1000/'Inflation GDP Population'!K23*100</f>
        <v>0.6961620926</v>
      </c>
      <c r="N47" s="126">
        <f>N43*1000/'Inflation GDP Population'!L23*100</f>
        <v>0.7774301132</v>
      </c>
      <c r="O47" s="126">
        <f>O43*1000/'Inflation GDP Population'!M23*100</f>
        <v>0.8015166899</v>
      </c>
      <c r="P47" s="126">
        <f>P43*1000/'Inflation GDP Population'!N23*100</f>
        <v>0.6927282614</v>
      </c>
      <c r="Q47" s="126">
        <f>Q43*1000/'Inflation GDP Population'!O23*100</f>
        <v>0.7116771294</v>
      </c>
      <c r="R47" s="126">
        <f>R43*1000/'Inflation GDP Population'!P23*100</f>
        <v>0.8210378245</v>
      </c>
      <c r="S47" s="126">
        <f>S43*1000/'Inflation GDP Population'!Q23*100</f>
        <v>1.236063997</v>
      </c>
      <c r="T47" s="126">
        <f>T43*1000/'Inflation GDP Population'!R23*100</f>
        <v>1.139839376</v>
      </c>
      <c r="U47" s="126">
        <f>U43*1000/'Inflation GDP Population'!S23*100</f>
        <v>0.9956587142</v>
      </c>
      <c r="V47" s="126">
        <f>V43*1000/'Inflation GDP Population'!T23*100</f>
        <v>0.9344553537</v>
      </c>
      <c r="W47" s="126">
        <f>W43*1000/'Inflation GDP Population'!U23*100</f>
        <v>1.041307285</v>
      </c>
      <c r="X47" s="126">
        <f>X43*1000/'Inflation GDP Population'!V23*100</f>
        <v>1.39660286</v>
      </c>
      <c r="Y47" s="126">
        <f>Y43*1000/'Inflation GDP Population'!W23*100</f>
        <v>1.032460081</v>
      </c>
      <c r="Z47" s="126">
        <f>Z43*1000/'Inflation GDP Population'!X23*100</f>
        <v>0.9947367411</v>
      </c>
      <c r="AA47" s="126">
        <f>AA43*1000/'Inflation GDP Population'!Y23*100</f>
        <v>0.9165570472</v>
      </c>
      <c r="AB47" s="126">
        <f>AB43*1000/'Inflation GDP Population'!Z23*100</f>
        <v>0.8739895487</v>
      </c>
      <c r="AC47" s="126">
        <f>AC43*1000/'Inflation GDP Population'!AA23*100</f>
        <v>0.7167416698</v>
      </c>
      <c r="AD47" s="126">
        <f>AD43*1000/'Inflation GDP Population'!AB23*100</f>
        <v>0.6168397762</v>
      </c>
      <c r="AE47" s="126">
        <f>AE43*1000/'Inflation GDP Population'!AC23*100</f>
        <v>0.5808016755</v>
      </c>
      <c r="AF47" s="126">
        <f>AF43*1000/'Inflation GDP Population'!AD23*100</f>
        <v>0.566953897</v>
      </c>
      <c r="AG47" s="126">
        <f>AG43*1000/'Inflation GDP Population'!AE23*100</f>
        <v>0.5912621774</v>
      </c>
      <c r="AH47" s="126">
        <f>AH43*1000/'Inflation GDP Population'!AF23*100</f>
        <v>0.6904742866</v>
      </c>
      <c r="AI47" s="126">
        <f>AI43*1000/'Inflation GDP Population'!AG23*100</f>
        <v>0.8033559006</v>
      </c>
      <c r="AJ47" s="126">
        <f>AJ43*1000/'Inflation GDP Population'!AH23*100</f>
        <v>0.7887424207</v>
      </c>
      <c r="AK47" s="126">
        <f>AK43*1000/'Inflation GDP Population'!AI23*100</f>
        <v>0.887553627</v>
      </c>
      <c r="AL47" s="126">
        <f>AL43*1000/'Inflation GDP Population'!AJ23*100</f>
        <v>0.9002281832</v>
      </c>
      <c r="AM47" s="126">
        <f>AM43*1000/'Inflation GDP Population'!AK23*100</f>
        <v>0.9613421235</v>
      </c>
      <c r="AN47" s="126">
        <f>AN43*1000/'Inflation GDP Population'!AL23*100</f>
        <v>0.8917063347</v>
      </c>
      <c r="AO47" s="126">
        <f>AO43*1000/'Inflation GDP Population'!AM23*100</f>
        <v>0.880854997</v>
      </c>
      <c r="AP47" s="126">
        <f>AP43*1000/'Inflation GDP Population'!AN23*100</f>
        <v>0.8468355172</v>
      </c>
      <c r="AQ47" s="126">
        <f>AQ43*1000/'Inflation GDP Population'!AO23*100</f>
        <v>0.6436894519</v>
      </c>
      <c r="AR47" s="126">
        <f>AR43*1000/'Inflation GDP Population'!AP23*100</f>
        <v>0.6924657995</v>
      </c>
      <c r="AS47" s="126">
        <f>AS43*1000/'Inflation GDP Population'!AQ23*100</f>
        <v>0.7464234106</v>
      </c>
      <c r="AT47" s="126">
        <f>AT43*1000/'Inflation GDP Population'!AR23*100</f>
        <v>0.7712329727</v>
      </c>
      <c r="AU47" s="126">
        <f>AU43*1000/'Inflation GDP Population'!AS23*100</f>
        <v>0.7256304323</v>
      </c>
      <c r="AV47" s="126">
        <f>AV43*1000/'Inflation GDP Population'!AT23*100</f>
        <v>0.6676952472</v>
      </c>
      <c r="AW47" s="126">
        <f>AW43*1000/'Inflation GDP Population'!AU23*100</f>
        <v>0.6819025684</v>
      </c>
      <c r="AX47" s="126">
        <f>AX43*1000/'Inflation GDP Population'!AV23*100</f>
        <v>0.6270601625</v>
      </c>
      <c r="AY47" s="126">
        <f>AY43*1000/'Inflation GDP Population'!AW23*100</f>
        <v>0.5675649944</v>
      </c>
      <c r="AZ47" s="126">
        <f>AZ43*1000/'Inflation GDP Population'!AX23*100</f>
        <v>0.4738624326</v>
      </c>
      <c r="BA47" s="126">
        <f>BA43*1000/'Inflation GDP Population'!AY23*100</f>
        <v>0.3332335856</v>
      </c>
      <c r="BB47" s="126">
        <f>BB43*1000/'Inflation GDP Population'!AZ23*100</f>
        <v>0.2699416323</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383.7692827</v>
      </c>
      <c r="E48" s="128">
        <f>sum('Transportation and Industrial G'!C21,Model!D246)</f>
        <v>369.3714591</v>
      </c>
      <c r="F48" s="128">
        <f>sum('Transportation and Industrial G'!D21,Model!E246)</f>
        <v>369.0080377</v>
      </c>
      <c r="G48" s="128">
        <f>sum('Transportation and Industrial G'!E21,Model!F246)</f>
        <v>371.5341633</v>
      </c>
      <c r="H48" s="128">
        <f>sum('Transportation and Industrial G'!F21,Model!G246)</f>
        <v>376.2553603</v>
      </c>
      <c r="I48" s="128">
        <f>sum('Transportation and Industrial G'!G21,Model!H246)</f>
        <v>388.1700823</v>
      </c>
      <c r="J48" s="128">
        <f>sum('Transportation and Industrial G'!H21,Model!I246)</f>
        <v>385.7449358</v>
      </c>
      <c r="K48" s="128">
        <f>sum('Transportation and Industrial G'!I21,Model!J246)</f>
        <v>393.5154905</v>
      </c>
      <c r="L48" s="128">
        <f>sum('Transportation and Industrial G'!J21,Model!K246)</f>
        <v>376.8565033</v>
      </c>
      <c r="M48" s="128">
        <f>sum('Transportation and Industrial G'!K21,Model!L246)</f>
        <v>299.5445806</v>
      </c>
      <c r="N48" s="128">
        <f>sum('Transportation and Industrial G'!L21,Model!M246)</f>
        <v>325.3599151</v>
      </c>
      <c r="O48" s="128">
        <f>sum('Transportation and Industrial G'!M21,Model!N246)</f>
        <v>282.0499217</v>
      </c>
      <c r="P48" s="128">
        <f>sum('Transportation and Industrial G'!N21,Model!O246)</f>
        <v>227.2360155</v>
      </c>
      <c r="Q48" s="128">
        <f>sum('Transportation and Industrial G'!O21,Model!P246)</f>
        <v>219.1337749</v>
      </c>
      <c r="R48" s="128">
        <f>sum('Transportation and Industrial G'!P21,Model!Q246)</f>
        <v>237.3479107</v>
      </c>
      <c r="S48" s="128">
        <f>sum('Transportation and Industrial G'!Q21,Model!R246)</f>
        <v>194.4683459</v>
      </c>
      <c r="T48" s="128">
        <f>sum('Transportation and Industrial G'!R21,Model!S246)</f>
        <v>181.7441769</v>
      </c>
      <c r="U48" s="128">
        <f>sum('Transportation and Industrial G'!S21,Model!T246)</f>
        <v>161.6615725</v>
      </c>
      <c r="V48" s="128">
        <f>sum('Transportation and Industrial G'!T21,Model!U246)</f>
        <v>155.9328202</v>
      </c>
      <c r="W48" s="128">
        <f>sum('Transportation and Industrial G'!U21,Model!V246)</f>
        <v>155.9063591</v>
      </c>
      <c r="X48" s="128">
        <f>sum('Transportation and Industrial G'!V21,Model!W246)</f>
        <v>155.8798979</v>
      </c>
      <c r="Y48" s="128">
        <f>sum('Transportation and Industrial G'!W21,Model!X246)</f>
        <v>149.263832</v>
      </c>
      <c r="Z48" s="128">
        <f>sum('Transportation and Industrial G'!X21,Model!Y246)</f>
        <v>149.0601929</v>
      </c>
      <c r="AA48" s="128">
        <f>sum('Transportation and Industrial G'!Y21,Model!Z246)</f>
        <v>148.5035324</v>
      </c>
      <c r="AB48" s="128">
        <f>sum('Transportation and Industrial G'!Z21,Model!AA246)</f>
        <v>147.9518245</v>
      </c>
      <c r="AC48" s="128">
        <f>sum('Transportation and Industrial G'!AA21,Model!AB246)</f>
        <v>146.3393987</v>
      </c>
      <c r="AD48" s="128">
        <f>sum('Transportation and Industrial G'!AB21,Model!AC246)</f>
        <v>145.3541522</v>
      </c>
      <c r="AE48" s="128">
        <f>sum('Transportation and Industrial G'!AC21,Model!AD246)</f>
        <v>144.7653024</v>
      </c>
      <c r="AF48" s="128">
        <f>sum('Transportation and Industrial G'!AD21,Model!AE246)</f>
        <v>144.9848795</v>
      </c>
      <c r="AG48" s="128">
        <f>sum('Transportation and Industrial G'!AE21,Model!AF246)</f>
        <v>145.2409845</v>
      </c>
      <c r="AH48" s="128">
        <f>sum('Transportation and Industrial G'!AF21,Model!AG246)</f>
        <v>144.9616416</v>
      </c>
      <c r="AI48" s="128">
        <f>sum('Transportation and Industrial G'!AG21,Model!AH246)</f>
        <v>145.2427593</v>
      </c>
      <c r="AJ48" s="128">
        <f>sum('Transportation and Industrial G'!AH21,Model!AI246)</f>
        <v>145.5148902</v>
      </c>
      <c r="AK48" s="128">
        <f>sum('Transportation and Industrial G'!AI21,Model!AJ246)</f>
        <v>145.7579119</v>
      </c>
      <c r="AL48" s="128">
        <f>sum('Transportation and Industrial G'!AJ21,Model!AK246)</f>
        <v>145.9402183</v>
      </c>
      <c r="AM48" s="128">
        <f>sum('Transportation and Industrial G'!AK21,Model!AL246)</f>
        <v>146.1821214</v>
      </c>
      <c r="AN48" s="128">
        <f>sum('Transportation and Industrial G'!AL21,Model!AM246)</f>
        <v>146.065802</v>
      </c>
      <c r="AO48" s="128">
        <f>sum('Transportation and Industrial G'!AM21,Model!AN246)</f>
        <v>146.2829667</v>
      </c>
      <c r="AP48" s="128">
        <f>sum('Transportation and Industrial G'!AN21,Model!AO246)</f>
        <v>146.4884719</v>
      </c>
      <c r="AQ48" s="128">
        <f>sum('Transportation and Industrial G'!AO21,Model!AP246)</f>
        <v>146.6817656</v>
      </c>
      <c r="AR48" s="128">
        <f>sum('Transportation and Industrial G'!AP21,Model!AQ246)</f>
        <v>146.86226</v>
      </c>
      <c r="AS48" s="128">
        <f>sum('Transportation and Industrial G'!AQ21,Model!AR246)</f>
        <v>147.0293294</v>
      </c>
      <c r="AT48" s="128">
        <f>sum('Transportation and Industrial G'!AR21,Model!AS246)</f>
        <v>147.1823063</v>
      </c>
      <c r="AU48" s="128">
        <f>sum('Transportation and Industrial G'!AS21,Model!AT246)</f>
        <v>147.3204784</v>
      </c>
      <c r="AV48" s="128">
        <f>sum('Transportation and Industrial G'!AT21,Model!AU246)</f>
        <v>147.4430846</v>
      </c>
      <c r="AW48" s="128">
        <f>sum('Transportation and Industrial G'!AU21,Model!AV246)</f>
        <v>147.5493107</v>
      </c>
      <c r="AX48" s="128">
        <f>sum('Transportation and Industrial G'!AV21,Model!AW246)</f>
        <v>147.6382844</v>
      </c>
      <c r="AY48" s="128">
        <f>sum('Transportation and Industrial G'!AW21,Model!AX246)</f>
        <v>147.7090708</v>
      </c>
      <c r="AZ48" s="128">
        <f>sum('Transportation and Industrial G'!AX21,Model!AY246)</f>
        <v>147.7606659</v>
      </c>
      <c r="BA48" s="128">
        <f>sum('Transportation and Industrial G'!AY21,Model!AZ246)</f>
        <v>147.7919907</v>
      </c>
      <c r="BB48" s="128">
        <f>sum('Transportation and Industrial G'!AZ21,Model!BA246)</f>
        <v>147.8018834</v>
      </c>
    </row>
    <row r="49" ht="15.75" customHeight="1">
      <c r="A49" s="127" t="s">
        <v>280</v>
      </c>
      <c r="B49" s="32" t="s">
        <v>279</v>
      </c>
      <c r="C49" s="32" t="s">
        <v>281</v>
      </c>
      <c r="D49" s="128">
        <f>sum('Transportation and Industrial G'!B$14:B$17,Model!C654)</f>
        <v>92.6024844</v>
      </c>
      <c r="E49" s="128">
        <f>sum('Transportation and Industrial G'!C$14:C$17,Model!D654)</f>
        <v>89.07999533</v>
      </c>
      <c r="F49" s="128">
        <f>sum('Transportation and Industrial G'!D$14:D$17,Model!E654)</f>
        <v>94.92368742</v>
      </c>
      <c r="G49" s="128">
        <f>sum('Transportation and Industrial G'!E$14:E$17,Model!F654)</f>
        <v>86.87149019</v>
      </c>
      <c r="H49" s="128">
        <f>sum('Transportation and Industrial G'!F$14:F$17,Model!G654)</f>
        <v>89.96335597</v>
      </c>
      <c r="I49" s="128">
        <f>sum('Transportation and Industrial G'!G$14:G$17,Model!H654)</f>
        <v>90.91408922</v>
      </c>
      <c r="J49" s="128">
        <f>sum('Transportation and Industrial G'!H$14:H$17,Model!I654)</f>
        <v>92.84709433</v>
      </c>
      <c r="K49" s="128">
        <f>sum('Transportation and Industrial G'!I$14:I$17,Model!J654)</f>
        <v>98.7688077</v>
      </c>
      <c r="L49" s="128">
        <f>sum('Transportation and Industrial G'!J$14:J$17,Model!K654)</f>
        <v>98.52567476</v>
      </c>
      <c r="M49" s="128">
        <f>sum('Transportation and Industrial G'!K$14:K$17,Model!L654)</f>
        <v>105.3309469</v>
      </c>
      <c r="N49" s="128">
        <f>sum('Transportation and Industrial G'!L$14:L$17,Model!M654)</f>
        <v>122.5584788</v>
      </c>
      <c r="O49" s="128">
        <f>sum('Transportation and Industrial G'!M$14:M$17,Model!N654)</f>
        <v>126.2264364</v>
      </c>
      <c r="P49" s="128">
        <f>sum('Transportation and Industrial G'!N$14:N$17,Model!O654)</f>
        <v>143.8836875</v>
      </c>
      <c r="Q49" s="128">
        <f>sum('Transportation and Industrial G'!O$14:O$17,Model!P654)</f>
        <v>143.6048879</v>
      </c>
      <c r="R49" s="128">
        <f>sum('Transportation and Industrial G'!P$14:P$17,Model!Q654)</f>
        <v>149.2113245</v>
      </c>
      <c r="S49" s="128">
        <f>sum('Transportation and Industrial G'!Q$14:Q$17,Model!R654)</f>
        <v>166.3580155</v>
      </c>
      <c r="T49" s="128">
        <f>sum('Transportation and Industrial G'!R$14:R$17,Model!S654)</f>
        <v>173.183649</v>
      </c>
      <c r="U49" s="128">
        <f>sum('Transportation and Industrial G'!S$14:S$17,Model!T654)</f>
        <v>169.9745756</v>
      </c>
      <c r="V49" s="128">
        <f>sum('Transportation and Industrial G'!T$14:T$17,Model!U654)</f>
        <v>176.8164756</v>
      </c>
      <c r="W49" s="128">
        <f>sum('Transportation and Industrial G'!U$14:U$17,Model!V654)</f>
        <v>175.3611415</v>
      </c>
      <c r="X49" s="128">
        <f>sum('Transportation and Industrial G'!V$14:V$17,Model!W654)</f>
        <v>173.9058074</v>
      </c>
      <c r="Y49" s="128">
        <f>sum('Transportation and Industrial G'!W$14:W$17,Model!X654)</f>
        <v>173.026636</v>
      </c>
      <c r="Z49" s="128">
        <f>sum('Transportation and Industrial G'!X$14:X$17,Model!Y654)</f>
        <v>172.1295295</v>
      </c>
      <c r="AA49" s="128">
        <f>sum('Transportation and Industrial G'!Y$14:Y$17,Model!Z654)</f>
        <v>171.2144878</v>
      </c>
      <c r="AB49" s="128">
        <f>sum('Transportation and Industrial G'!Z$14:Z$17,Model!AA654)</f>
        <v>170.281511</v>
      </c>
      <c r="AC49" s="128">
        <f>sum('Transportation and Industrial G'!AA$14:AA$17,Model!AB654)</f>
        <v>169.3305991</v>
      </c>
      <c r="AD49" s="128">
        <f>sum('Transportation and Industrial G'!AB$14:AB$17,Model!AC654)</f>
        <v>168.3617521</v>
      </c>
      <c r="AE49" s="128">
        <f>sum('Transportation and Industrial G'!AC$14:AC$17,Model!AD654)</f>
        <v>167.3749699</v>
      </c>
      <c r="AF49" s="128">
        <f>sum('Transportation and Industrial G'!AD$14:AD$17,Model!AE654)</f>
        <v>168.4783645</v>
      </c>
      <c r="AG49" s="128">
        <f>sum('Transportation and Industrial G'!AE$14:AE$17,Model!AF654)</f>
        <v>169.5817592</v>
      </c>
      <c r="AH49" s="128">
        <f>sum('Transportation and Industrial G'!AF$14:AF$17,Model!AG654)</f>
        <v>170.6851538</v>
      </c>
      <c r="AI49" s="128">
        <f>sum('Transportation and Industrial G'!AG$14:AG$17,Model!AH654)</f>
        <v>171.7885485</v>
      </c>
      <c r="AJ49" s="128">
        <f>sum('Transportation and Industrial G'!AH$14:AH$17,Model!AI654)</f>
        <v>172.8919431</v>
      </c>
      <c r="AK49" s="128">
        <f>sum('Transportation and Industrial G'!AI$14:AI$17,Model!AJ654)</f>
        <v>173.9953378</v>
      </c>
      <c r="AL49" s="128">
        <f>sum('Transportation and Industrial G'!AJ$14:AJ$17,Model!AK654)</f>
        <v>175.0987324</v>
      </c>
      <c r="AM49" s="128">
        <f>sum('Transportation and Industrial G'!AK$14:AK$17,Model!AL654)</f>
        <v>176.2021271</v>
      </c>
      <c r="AN49" s="128">
        <f>sum('Transportation and Industrial G'!AL$14:AL$17,Model!AM654)</f>
        <v>177.3055217</v>
      </c>
      <c r="AO49" s="128">
        <f>sum('Transportation and Industrial G'!AM$14:AM$17,Model!AN654)</f>
        <v>178.4089164</v>
      </c>
      <c r="AP49" s="128">
        <f>sum('Transportation and Industrial G'!AN$14:AN$17,Model!AO654)</f>
        <v>179.512311</v>
      </c>
      <c r="AQ49" s="128">
        <f>sum('Transportation and Industrial G'!AO$14:AO$17,Model!AP654)</f>
        <v>180.6157057</v>
      </c>
      <c r="AR49" s="128">
        <f>sum('Transportation and Industrial G'!AP$14:AP$17,Model!AQ654)</f>
        <v>181.7191003</v>
      </c>
      <c r="AS49" s="128">
        <f>sum('Transportation and Industrial G'!AQ$14:AQ$17,Model!AR654)</f>
        <v>182.822495</v>
      </c>
      <c r="AT49" s="128">
        <f>sum('Transportation and Industrial G'!AR$14:AR$17,Model!AS654)</f>
        <v>183.9258896</v>
      </c>
      <c r="AU49" s="128">
        <f>sum('Transportation and Industrial G'!AS$14:AS$17,Model!AT654)</f>
        <v>185.0292843</v>
      </c>
      <c r="AV49" s="128">
        <f>sum('Transportation and Industrial G'!AT$14:AT$17,Model!AU654)</f>
        <v>186.1326789</v>
      </c>
      <c r="AW49" s="128">
        <f>sum('Transportation and Industrial G'!AU$14:AU$17,Model!AV654)</f>
        <v>187.2360736</v>
      </c>
      <c r="AX49" s="128">
        <f>sum('Transportation and Industrial G'!AV$14:AV$17,Model!AW654)</f>
        <v>188.3394682</v>
      </c>
      <c r="AY49" s="128">
        <f>sum('Transportation and Industrial G'!AW$14:AW$17,Model!AX654)</f>
        <v>189.4428629</v>
      </c>
      <c r="AZ49" s="128">
        <f>sum('Transportation and Industrial G'!AX$14:AX$17,Model!AY654)</f>
        <v>190.5462575</v>
      </c>
      <c r="BA49" s="128">
        <f>sum('Transportation and Industrial G'!AY$14:AY$17,Model!AZ654)</f>
        <v>191.6496521</v>
      </c>
      <c r="BB49" s="128">
        <f>sum('Transportation and Industrial G'!AZ$14:AZ$17,Model!BA654)</f>
        <v>192.7530468</v>
      </c>
    </row>
    <row r="50" ht="15.75" customHeight="1">
      <c r="A50" s="127" t="s">
        <v>282</v>
      </c>
      <c r="B50" s="32" t="s">
        <v>279</v>
      </c>
      <c r="C50" s="32" t="s">
        <v>215</v>
      </c>
      <c r="D50" s="128">
        <f>sum('Transportation and Industrial G'!B36:B39,Model!C2468)</f>
        <v>273.2279166</v>
      </c>
      <c r="E50" s="128">
        <f>sum('Transportation and Industrial G'!C36:C39,Model!D2468)</f>
        <v>274.1365275</v>
      </c>
      <c r="F50" s="128">
        <f>sum('Transportation and Industrial G'!D36:D39,Model!E2468)</f>
        <v>272.3443198</v>
      </c>
      <c r="G50" s="128">
        <f>sum('Transportation and Industrial G'!E36:E39,Model!F2468)</f>
        <v>282.5547445</v>
      </c>
      <c r="H50" s="128">
        <f>sum('Transportation and Industrial G'!F36:F39,Model!G2468)</f>
        <v>294.3345162</v>
      </c>
      <c r="I50" s="128">
        <f>sum('Transportation and Industrial G'!G36:G39,Model!H2468)</f>
        <v>295.0324776</v>
      </c>
      <c r="J50" s="128">
        <f>sum('Transportation and Industrial G'!H36:H39,Model!I2468)</f>
        <v>292.9844135</v>
      </c>
      <c r="K50" s="128">
        <f>sum('Transportation and Industrial G'!I36:I39,Model!J2468)</f>
        <v>289.9865175</v>
      </c>
      <c r="L50" s="128">
        <f>sum('Transportation and Industrial G'!J36:J39,Model!K2468)</f>
        <v>269.566085</v>
      </c>
      <c r="M50" s="128">
        <f>sum('Transportation and Industrial G'!K36:K39,Model!L2468)</f>
        <v>262.787356</v>
      </c>
      <c r="N50" s="128">
        <f>sum('Transportation and Industrial G'!L36:L39,Model!M2468)</f>
        <v>266.8500723</v>
      </c>
      <c r="O50" s="128">
        <f>sum('Transportation and Industrial G'!M36:M39,Model!N2468)</f>
        <v>260.2249821</v>
      </c>
      <c r="P50" s="128">
        <f>sum('Transportation and Industrial G'!N36:N39,Model!O2468)</f>
        <v>250.2550584</v>
      </c>
      <c r="Q50" s="128">
        <f>sum('Transportation and Industrial G'!O36:O39,Model!P2468)</f>
        <v>253.9174229</v>
      </c>
      <c r="R50" s="128">
        <f>sum('Transportation and Industrial G'!P36:P39,Model!Q2468)</f>
        <v>254.7880924</v>
      </c>
      <c r="S50" s="128">
        <f>sum('Transportation and Industrial G'!Q36:Q39,Model!R2468)</f>
        <v>263.4184969</v>
      </c>
      <c r="T50" s="128">
        <f>sum('Transportation and Industrial G'!R36:R39,Model!S2468)</f>
        <v>269.4041161</v>
      </c>
      <c r="U50" s="128">
        <f>sum('Transportation and Industrial G'!S36:S39,Model!T2468)</f>
        <v>273.0970641</v>
      </c>
      <c r="V50" s="128">
        <f>sum('Transportation and Industrial G'!T36:T39,Model!U2468)</f>
        <v>272.3521535</v>
      </c>
      <c r="W50" s="128">
        <f>sum('Transportation and Industrial G'!U36:U39,Model!V2468)</f>
        <v>270.8073542</v>
      </c>
      <c r="X50" s="128">
        <f>sum('Transportation and Industrial G'!V36:V39,Model!W2468)</f>
        <v>269.262555</v>
      </c>
      <c r="Y50" s="128">
        <f>sum('Transportation and Industrial G'!W36:W39,Model!X2468)</f>
        <v>267.6653906</v>
      </c>
      <c r="Z50" s="128">
        <f>sum('Transportation and Industrial G'!X36:X39,Model!Y2468)</f>
        <v>266.0682263</v>
      </c>
      <c r="AA50" s="128">
        <f>sum('Transportation and Industrial G'!Y36:Y39,Model!Z2468)</f>
        <v>264.471062</v>
      </c>
      <c r="AB50" s="128">
        <f>sum('Transportation and Industrial G'!Z36:Z39,Model!AA2468)</f>
        <v>262.8738976</v>
      </c>
      <c r="AC50" s="128">
        <f>sum('Transportation and Industrial G'!AA36:AA39,Model!AB2468)</f>
        <v>261.2767333</v>
      </c>
      <c r="AD50" s="128">
        <f>sum('Transportation and Industrial G'!AB36:AB39,Model!AC2468)</f>
        <v>259.6795689</v>
      </c>
      <c r="AE50" s="128">
        <f>sum('Transportation and Industrial G'!AC36:AC39,Model!AD2468)</f>
        <v>258.0824046</v>
      </c>
      <c r="AF50" s="128">
        <f>sum('Transportation and Industrial G'!AD36:AD39,Model!AE2468)</f>
        <v>256.4852402</v>
      </c>
      <c r="AG50" s="128">
        <f>sum('Transportation and Industrial G'!AE36:AE39,Model!AF2468)</f>
        <v>254.8880759</v>
      </c>
      <c r="AH50" s="128">
        <f>sum('Transportation and Industrial G'!AF36:AF39,Model!AG2468)</f>
        <v>253.2909116</v>
      </c>
      <c r="AI50" s="128">
        <f>sum('Transportation and Industrial G'!AG36:AG39,Model!AH2468)</f>
        <v>251.6937472</v>
      </c>
      <c r="AJ50" s="128">
        <f>sum('Transportation and Industrial G'!AH36:AH39,Model!AI2468)</f>
        <v>250.0965829</v>
      </c>
      <c r="AK50" s="128">
        <f>sum('Transportation and Industrial G'!AI36:AI39,Model!AJ2468)</f>
        <v>248.4994185</v>
      </c>
      <c r="AL50" s="128">
        <f>sum('Transportation and Industrial G'!AJ36:AJ39,Model!AK2468)</f>
        <v>246.9022542</v>
      </c>
      <c r="AM50" s="128">
        <f>sum('Transportation and Industrial G'!AK36:AK39,Model!AL2468)</f>
        <v>245.3050898</v>
      </c>
      <c r="AN50" s="128">
        <f>sum('Transportation and Industrial G'!AL36:AL39,Model!AM2468)</f>
        <v>243.7079255</v>
      </c>
      <c r="AO50" s="128">
        <f>sum('Transportation and Industrial G'!AM36:AM39,Model!AN2468)</f>
        <v>242.1107612</v>
      </c>
      <c r="AP50" s="128">
        <f>sum('Transportation and Industrial G'!AN36:AN39,Model!AO2468)</f>
        <v>240.5135968</v>
      </c>
      <c r="AQ50" s="128">
        <f>sum('Transportation and Industrial G'!AO36:AO39,Model!AP2468)</f>
        <v>238.9164325</v>
      </c>
      <c r="AR50" s="128">
        <f>sum('Transportation and Industrial G'!AP36:AP39,Model!AQ2468)</f>
        <v>237.3192681</v>
      </c>
      <c r="AS50" s="128">
        <f>sum('Transportation and Industrial G'!AQ36:AQ39,Model!AR2468)</f>
        <v>235.7221038</v>
      </c>
      <c r="AT50" s="128">
        <f>sum('Transportation and Industrial G'!AR36:AR39,Model!AS2468)</f>
        <v>234.1249394</v>
      </c>
      <c r="AU50" s="128">
        <f>sum('Transportation and Industrial G'!AS36:AS39,Model!AT2468)</f>
        <v>232.5277751</v>
      </c>
      <c r="AV50" s="128">
        <f>sum('Transportation and Industrial G'!AT36:AT39,Model!AU2468)</f>
        <v>230.9306108</v>
      </c>
      <c r="AW50" s="128">
        <f>sum('Transportation and Industrial G'!AU36:AU39,Model!AV2468)</f>
        <v>229.3334464</v>
      </c>
      <c r="AX50" s="128">
        <f>sum('Transportation and Industrial G'!AV36:AV39,Model!AW2468)</f>
        <v>227.7362821</v>
      </c>
      <c r="AY50" s="128">
        <f>sum('Transportation and Industrial G'!AW36:AW39,Model!AX2468)</f>
        <v>226.1391177</v>
      </c>
      <c r="AZ50" s="128">
        <f>sum('Transportation and Industrial G'!AX36:AX39,Model!AY2468)</f>
        <v>224.5419534</v>
      </c>
      <c r="BA50" s="128">
        <f>sum('Transportation and Industrial G'!AY36:AY39,Model!AZ2468)</f>
        <v>222.944789</v>
      </c>
      <c r="BB50" s="128">
        <f>sum('Transportation and Industrial G'!AZ36:AZ39,Model!BA2468)</f>
        <v>221.3476247</v>
      </c>
    </row>
    <row r="51" ht="15.75" customHeight="1">
      <c r="A51" s="127" t="s">
        <v>283</v>
      </c>
      <c r="B51" s="32" t="s">
        <v>279</v>
      </c>
      <c r="C51" s="32" t="s">
        <v>284</v>
      </c>
      <c r="D51" s="128">
        <f>sum(Model!C245,Model!C653,Model!C891,Model!C1116,Model!C1343,Model!C1568,Model!C1793,Model!C2244,Model!C2467,Model!C3760)</f>
        <v>0.42798796</v>
      </c>
      <c r="E51" s="128">
        <f>sum(Model!D245,Model!D653,Model!D891,Model!D1116,Model!D1343,Model!D1568,Model!D1793,Model!D2244,Model!D2467,Model!D3760)</f>
        <v>0.6524941</v>
      </c>
      <c r="F51" s="128">
        <f>sum(Model!E245,Model!E653,Model!E891,Model!E1116,Model!E1343,Model!E1568,Model!E1793,Model!E2244,Model!E2467,Model!E3760)</f>
        <v>1.12743516</v>
      </c>
      <c r="G51" s="128">
        <f>sum(Model!F245,Model!F653,Model!F891,Model!F1116,Model!F1343,Model!F1568,Model!F1793,Model!F2244,Model!F2467,Model!F3760)</f>
        <v>1.37674176</v>
      </c>
      <c r="H51" s="128">
        <f>sum(Model!G245,Model!G653,Model!G891,Model!G1116,Model!G1343,Model!G1568,Model!G1793,Model!G2244,Model!G2467,Model!G3760)</f>
        <v>0.42470688</v>
      </c>
      <c r="I51" s="128">
        <f>sum(Model!H245,Model!H653,Model!H891,Model!H1116,Model!H1343,Model!H1568,Model!H1793,Model!H2244,Model!H2467,Model!H3760)</f>
        <v>0.225864</v>
      </c>
      <c r="J51" s="128">
        <f>sum(Model!I245,Model!I653,Model!I891,Model!I1116,Model!I1343,Model!I1568,Model!I1793,Model!I2244,Model!I2467,Model!I3760)</f>
        <v>0.1561814</v>
      </c>
      <c r="K51" s="128">
        <f>sum(Model!J245,Model!J653,Model!J891,Model!J1116,Model!J1343,Model!J1568,Model!J1793,Model!J2244,Model!J2467,Model!J3760)</f>
        <v>0.16616644</v>
      </c>
      <c r="L51" s="128">
        <f>sum(Model!K245,Model!K653,Model!K891,Model!K1116,Model!K1343,Model!K1568,Model!K1793,Model!K2244,Model!K2467,Model!K3760)</f>
        <v>0.2869688</v>
      </c>
      <c r="M51" s="128">
        <f>sum(Model!L245,Model!L653,Model!L891,Model!L1116,Model!L1343,Model!L1568,Model!L1793,Model!L2244,Model!L2467,Model!L3760)</f>
        <v>0.00623604</v>
      </c>
      <c r="N51" s="128">
        <f>sum(Model!M245,Model!M653,Model!M891,Model!M1116,Model!M1343,Model!M1568,Model!M1793,Model!M2244,Model!M2467,Model!M3760)</f>
        <v>0.27142232</v>
      </c>
      <c r="O51" s="128">
        <f>sum(Model!N245,Model!N653,Model!N891,Model!N1116,Model!N1343,Model!N1568,Model!N1793,Model!N2244,Model!N2467,Model!N3760)</f>
        <v>0.4209378</v>
      </c>
      <c r="P51" s="128">
        <f>sum(Model!O245,Model!O653,Model!O891,Model!O1116,Model!O1343,Model!O1568,Model!O1793,Model!O2244,Model!O2467,Model!O3760)</f>
        <v>1.14793966</v>
      </c>
      <c r="Q51" s="128">
        <f>sum(Model!P245,Model!P653,Model!P891,Model!P1116,Model!P1343,Model!P1568,Model!P1793,Model!P2244,Model!P2467,Model!P3760)</f>
        <v>0.62508744</v>
      </c>
      <c r="R51" s="128">
        <f>sum(Model!Q245,Model!Q653,Model!Q891,Model!Q1116,Model!Q1343,Model!Q1568,Model!Q1793,Model!Q2244,Model!Q2467,Model!Q3760)</f>
        <v>0.8252978</v>
      </c>
      <c r="S51" s="128">
        <f>sum(Model!R245,Model!R653,Model!R891,Model!R1116,Model!R1343,Model!R1568,Model!R1793,Model!R2244,Model!R2467,Model!R3760)</f>
        <v>1.78924376</v>
      </c>
      <c r="T51" s="128">
        <f>sum(Model!S245,Model!S653,Model!S891,Model!S1116,Model!S1343,Model!S1568,Model!S1793,Model!S2244,Model!S2467,Model!S3760)</f>
        <v>3.2769852</v>
      </c>
      <c r="U51" s="128">
        <f>sum(Model!T245,Model!T653,Model!T891,Model!T1116,Model!T1343,Model!T1568,Model!T1793,Model!T2244,Model!T2467,Model!T3760)</f>
        <v>2.41703064</v>
      </c>
      <c r="V51" s="128">
        <f>sum(Model!U245,Model!U653,Model!U891,Model!U1116,Model!U1343,Model!U1568,Model!U1793,Model!U2244,Model!U2467,Model!U3760)</f>
        <v>1.84461496</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4.817174768</v>
      </c>
      <c r="Z51" s="128">
        <f>sum(Model!Y245,Model!Y653,Model!Y891,Model!Y1116,Model!Y1343,Model!Y1568,Model!Y1793,Model!Y2244,Model!Y2467,Model!Y3760)</f>
        <v>2.792310488</v>
      </c>
      <c r="AA51" s="128">
        <f>sum(Model!Z245,Model!Z653,Model!Z891,Model!Z1116,Model!Z1343,Model!Z1568,Model!Z1793,Model!Z2244,Model!Z2467,Model!Z3760)</f>
        <v>2.922755328</v>
      </c>
      <c r="AB51" s="128">
        <f>sum(Model!AA245,Model!AA653,Model!AA891,Model!AA1116,Model!AA1343,Model!AA1568,Model!AA1793,Model!AA2244,Model!AA2467,Model!AA3760)</f>
        <v>2.942429228</v>
      </c>
      <c r="AC51" s="128">
        <f>sum(Model!AB245,Model!AB653,Model!AB891,Model!AB1116,Model!AB1343,Model!AB1568,Model!AB1793,Model!AB2244,Model!AB2467,Model!AB3760)</f>
        <v>3.401274248</v>
      </c>
      <c r="AD51" s="128">
        <f>sum(Model!AC245,Model!AC653,Model!AC891,Model!AC1116,Model!AC1343,Model!AC1568,Model!AC1793,Model!AC2244,Model!AC2467,Model!AC3760)</f>
        <v>3.166280468</v>
      </c>
      <c r="AE51" s="128">
        <f>sum(Model!AD245,Model!AD653,Model!AD891,Model!AD1116,Model!AD1343,Model!AD1568,Model!AD1793,Model!AD2244,Model!AD2467,Model!AD3760)</f>
        <v>3.002571468</v>
      </c>
      <c r="AF51" s="128">
        <f>sum(Model!AE245,Model!AE653,Model!AE891,Model!AE1116,Model!AE1343,Model!AE1568,Model!AE1793,Model!AE2244,Model!AE2467,Model!AE3760)</f>
        <v>2.602415628</v>
      </c>
      <c r="AG51" s="128">
        <f>sum(Model!AF245,Model!AF653,Model!AF891,Model!AF1116,Model!AF1343,Model!AF1568,Model!AF1793,Model!AF2244,Model!AF2467,Model!AF3760)</f>
        <v>2.580425528</v>
      </c>
      <c r="AH51" s="128">
        <f>sum(Model!AG245,Model!AG653,Model!AG891,Model!AG1116,Model!AG1343,Model!AG1568,Model!AG1793,Model!AG2244,Model!AG2467,Model!AG3760)</f>
        <v>2.852098928</v>
      </c>
      <c r="AI51" s="128">
        <f>sum(Model!AH245,Model!AH653,Model!AH891,Model!AH1116,Model!AH1343,Model!AH1568,Model!AH1793,Model!AH2244,Model!AH2467,Model!AH3760)</f>
        <v>2.555124456</v>
      </c>
      <c r="AJ51" s="128">
        <f>sum(Model!AI245,Model!AI653,Model!AI891,Model!AI1116,Model!AI1343,Model!AI1568,Model!AI1793,Model!AI2244,Model!AI2467,Model!AI3760)</f>
        <v>2.589541416</v>
      </c>
      <c r="AK51" s="128">
        <f>sum(Model!AJ245,Model!AJ653,Model!AJ891,Model!AJ1116,Model!AJ1343,Model!AJ1568,Model!AJ1793,Model!AJ2244,Model!AJ2467,Model!AJ3760)</f>
        <v>2.868243132</v>
      </c>
      <c r="AL51" s="128">
        <f>sum(Model!AK245,Model!AK653,Model!AK891,Model!AK1116,Model!AK1343,Model!AK1568,Model!AK1793,Model!AK2244,Model!AK2467,Model!AK3760)</f>
        <v>2.628200228</v>
      </c>
      <c r="AM51" s="128">
        <f>sum(Model!AL245,Model!AL653,Model!AL891,Model!AL1116,Model!AL1343,Model!AL1568,Model!AL1793,Model!AL2244,Model!AL2467,Model!AL3760)</f>
        <v>2.900796856</v>
      </c>
      <c r="AN51" s="128">
        <f>sum(Model!AM245,Model!AM653,Model!AM891,Model!AM1116,Model!AM1343,Model!AM1568,Model!AM1793,Model!AM2244,Model!AM2467,Model!AM3760)</f>
        <v>4.12998408</v>
      </c>
      <c r="AO51" s="128">
        <f>sum(Model!AN245,Model!AN653,Model!AN891,Model!AN1116,Model!AN1343,Model!AN1568,Model!AN1793,Model!AN2244,Model!AN2467,Model!AN3760)</f>
        <v>4.137180296</v>
      </c>
      <c r="AP51" s="128">
        <f>sum(Model!AO245,Model!AO653,Model!AO891,Model!AO1116,Model!AO1343,Model!AO1568,Model!AO1793,Model!AO2244,Model!AO2467,Model!AO3760)</f>
        <v>3.835540296</v>
      </c>
      <c r="AQ51" s="128">
        <f>sum(Model!AP245,Model!AP653,Model!AP891,Model!AP1116,Model!AP1343,Model!AP1568,Model!AP1793,Model!AP2244,Model!AP2467,Model!AP3760)</f>
        <v>5.448238576</v>
      </c>
      <c r="AR51" s="128">
        <f>sum(Model!AQ245,Model!AQ653,Model!AQ891,Model!AQ1116,Model!AQ1343,Model!AQ1568,Model!AQ1793,Model!AQ2244,Model!AQ2467,Model!AQ3760)</f>
        <v>3.616220296</v>
      </c>
      <c r="AS51" s="128">
        <f>sum(Model!AR245,Model!AR653,Model!AR891,Model!AR1116,Model!AR1343,Model!AR1568,Model!AR1793,Model!AR2244,Model!AR2467,Model!AR3760)</f>
        <v>4.855588456</v>
      </c>
      <c r="AT51" s="128">
        <f>sum(Model!AS245,Model!AS653,Model!AS891,Model!AS1116,Model!AS1343,Model!AS1568,Model!AS1793,Model!AS2244,Model!AS2467,Model!AS3760)</f>
        <v>5.387167816</v>
      </c>
      <c r="AU51" s="128">
        <f>sum(Model!AT245,Model!AT653,Model!AT891,Model!AT1116,Model!AT1343,Model!AT1568,Model!AT1793,Model!AT2244,Model!AT2467,Model!AT3760)</f>
        <v>6.101539696</v>
      </c>
      <c r="AV51" s="128">
        <f>sum(Model!AU245,Model!AU653,Model!AU891,Model!AU1116,Model!AU1343,Model!AU1568,Model!AU1793,Model!AU2244,Model!AU2467,Model!AU3760)</f>
        <v>4.662724456</v>
      </c>
      <c r="AW51" s="128">
        <f>sum(Model!AV245,Model!AV653,Model!AV891,Model!AV1116,Model!AV1343,Model!AV1568,Model!AV1793,Model!AV2244,Model!AV2467,Model!AV3760)</f>
        <v>2.569110016</v>
      </c>
      <c r="AX51" s="128">
        <f>sum(Model!AW245,Model!AW653,Model!AW891,Model!AW1116,Model!AW1343,Model!AW1568,Model!AW1793,Model!AW2244,Model!AW2467,Model!AW3760)</f>
        <v>3.575770816</v>
      </c>
      <c r="AY51" s="128">
        <f>sum(Model!AX245,Model!AX653,Model!AX891,Model!AX1116,Model!AX1343,Model!AX1568,Model!AX1793,Model!AX2244,Model!AX2467,Model!AX3760)</f>
        <v>6.148058518</v>
      </c>
      <c r="AZ51" s="128">
        <f>sum(Model!AY245,Model!AY653,Model!AY891,Model!AY1116,Model!AY1343,Model!AY1568,Model!AY1793,Model!AY2244,Model!AY2467,Model!AY3760)</f>
        <v>6.006256278</v>
      </c>
      <c r="BA51" s="128">
        <f>sum(Model!AZ245,Model!AZ653,Model!AZ891,Model!AZ1116,Model!AZ1343,Model!AZ1568,Model!AZ1793,Model!AZ2244,Model!AZ2467,Model!AZ3760)</f>
        <v>5.828774256</v>
      </c>
      <c r="BB51" s="128">
        <f>sum(Model!BA245,Model!BA653,Model!BA891,Model!BA1116,Model!BA1343,Model!BA1568,Model!BA1793,Model!BA2244,Model!BA2467,Model!BA3760)</f>
        <v>5.144809656</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0.3112774257</v>
      </c>
      <c r="E52" s="105">
        <f>SUM(Model!D189,Model!D599,Model!D837,Model!D1062,Model!D1289,Model!D1514,Model!D1739,Model!D1964*0,Model!D2190,Model!D2413,Model!D2638,Model!D3704)-sum(Model!D136,Model!D547,Model!D785,Model!D1010,Model!D1237,Model!D1462,Model!D1687,Model!D1912*0,Model!D2138,Model!D2361,Model!D2586,Model!D3652)</f>
        <v>0.7467504752</v>
      </c>
      <c r="F52" s="105">
        <f>SUM(Model!E189,Model!E599,Model!E837,Model!E1062,Model!E1289,Model!E1514,Model!E1739,Model!E1964*0,Model!E2190,Model!E2413,Model!E2638,Model!E3704)-sum(Model!E136,Model!E547,Model!E785,Model!E1010,Model!E1237,Model!E1462,Model!E1687,Model!E1912*0,Model!E2138,Model!E2361,Model!E2586,Model!E3652)</f>
        <v>1.382560997</v>
      </c>
      <c r="G52" s="105">
        <f>SUM(Model!F189,Model!F599,Model!F837,Model!F1062,Model!F1289,Model!F1514,Model!F1739,Model!F1964*0,Model!F2190,Model!F2413,Model!F2638,Model!F3704)-sum(Model!F136,Model!F547,Model!F785,Model!F1010,Model!F1237,Model!F1462,Model!F1687,Model!F1912*0,Model!F2138,Model!F2361,Model!F2586,Model!F3652)</f>
        <v>2.11959754</v>
      </c>
      <c r="H52" s="105">
        <f>SUM(Model!G189,Model!G599,Model!G837,Model!G1062,Model!G1289,Model!G1514,Model!G1739,Model!G1964*0,Model!G2190,Model!G2413,Model!G2638,Model!G3704)-sum(Model!G136,Model!G547,Model!G785,Model!G1010,Model!G1237,Model!G1462,Model!G1687,Model!G1912*0,Model!G2138,Model!G2361,Model!G2586,Model!G3652)</f>
        <v>2.40236723</v>
      </c>
      <c r="I52" s="105">
        <f>SUM(Model!H189,Model!H599,Model!H837,Model!H1062,Model!H1289,Model!H1514,Model!H1739,Model!H1964*0,Model!H2190,Model!H2413,Model!H2638,Model!H3704)-sum(Model!H136,Model!H547,Model!H785,Model!H1010,Model!H1237,Model!H1462,Model!H1687,Model!H1912*0,Model!H2138,Model!H2361,Model!H2586,Model!H3652)</f>
        <v>2.365291274</v>
      </c>
      <c r="J52" s="105">
        <f>SUM(Model!I189,Model!I599,Model!I837,Model!I1062,Model!I1289,Model!I1514,Model!I1739,Model!I1964*0,Model!I2190,Model!I2413,Model!I2638,Model!I3704)-sum(Model!I136,Model!I547,Model!I785,Model!I1010,Model!I1237,Model!I1462,Model!I1687,Model!I1912*0,Model!I2138,Model!I2361,Model!I2586,Model!I3652)</f>
        <v>2.244911727</v>
      </c>
      <c r="K52" s="105">
        <f>SUM(Model!J189,Model!J599,Model!J837,Model!J1062,Model!J1289,Model!J1514,Model!J1739,Model!J1964*0,Model!J2190,Model!J2413,Model!J2638,Model!J3704)-sum(Model!J136,Model!J547,Model!J785,Model!J1010,Model!J1237,Model!J1462,Model!J1687,Model!J1912*0,Model!J2138,Model!J2361,Model!J2586,Model!J3652)</f>
        <v>2.168939269</v>
      </c>
      <c r="L52" s="105">
        <f>SUM(Model!K189,Model!K599,Model!K837,Model!K1062,Model!K1289,Model!K1514,Model!K1739,Model!K1964*0,Model!K2190,Model!K2413,Model!K2638,Model!K3704)-sum(Model!K136,Model!K547,Model!K785,Model!K1010,Model!K1237,Model!K1462,Model!K1687,Model!K1912*0,Model!K2138,Model!K2361,Model!K2586,Model!K3652)</f>
        <v>1.439175814</v>
      </c>
      <c r="M52" s="105">
        <f>SUM(Model!L189,Model!L599,Model!L837,Model!L1062,Model!L1289,Model!L1514,Model!L1739,Model!L1964*0,Model!L2190,Model!L2413,Model!L2638,Model!L3704)-sum(Model!L136,Model!L547,Model!L785,Model!L1010,Model!L1237,Model!L1462,Model!L1687,Model!L1912*0,Model!L2138,Model!L2361,Model!L2586,Model!L3652)</f>
        <v>2.403224751</v>
      </c>
      <c r="N52" s="105">
        <f>SUM(Model!M189,Model!M599,Model!M837,Model!M1062,Model!M1289,Model!M1514,Model!M1739,Model!M1964*0,Model!M2190,Model!M2413,Model!M2638,Model!M3704)-sum(Model!M136,Model!M547,Model!M785,Model!M1010,Model!M1237,Model!M1462,Model!M1687,Model!M1912*0,Model!M2138,Model!M2361,Model!M2586,Model!M3652)</f>
        <v>2.326768952</v>
      </c>
      <c r="O52" s="105">
        <f>SUM(Model!N189,Model!N599,Model!N837,Model!N1062,Model!N1289,Model!N1514,Model!N1739,Model!N1964*0,Model!N2190,Model!N2413,Model!N2638,Model!N3704)-sum(Model!N136,Model!N547,Model!N785,Model!N1010,Model!N1237,Model!N1462,Model!N1687,Model!N1912*0,Model!N2138,Model!N2361,Model!N2586,Model!N3652)</f>
        <v>2.413232112</v>
      </c>
      <c r="P52" s="105">
        <f>SUM(Model!O189,Model!O599,Model!O837,Model!O1062,Model!O1289,Model!O1514,Model!O1739,Model!O1964*0,Model!O2190,Model!O2413,Model!O2638,Model!O3704)-sum(Model!O136,Model!O547,Model!O785,Model!O1010,Model!O1237,Model!O1462,Model!O1687,Model!O1912*0,Model!O2138,Model!O2361,Model!O2586,Model!O3652)</f>
        <v>3.067088043</v>
      </c>
      <c r="Q52" s="105">
        <f>SUM(Model!P189,Model!P599,Model!P837,Model!P1062,Model!P1289,Model!P1514,Model!P1739,Model!P1964*0,Model!P2190,Model!P2413,Model!P2638,Model!P3704)-sum(Model!P136,Model!P547,Model!P785,Model!P1010,Model!P1237,Model!P1462,Model!P1687,Model!P1912*0,Model!P2138,Model!P2361,Model!P2586,Model!P3652)</f>
        <v>3.615096713</v>
      </c>
      <c r="R52" s="105">
        <f>SUM(Model!Q189,Model!Q599,Model!Q837,Model!Q1062,Model!Q1289,Model!Q1514,Model!Q1739,Model!Q1964*0,Model!Q2190,Model!Q2413,Model!Q2638,Model!Q3704)-sum(Model!Q136,Model!Q547,Model!Q785,Model!Q1010,Model!Q1237,Model!Q1462,Model!Q1687,Model!Q1912*0,Model!Q2138,Model!Q2361,Model!Q2586,Model!Q3652)</f>
        <v>4.046183887</v>
      </c>
      <c r="S52" s="105">
        <f>SUM(Model!R189,Model!R599,Model!R837,Model!R1062,Model!R1289,Model!R1514,Model!R1739,Model!R1964*0,Model!R2190,Model!R2413,Model!R2638,Model!R3704)-sum(Model!R136,Model!R547,Model!R785,Model!R1010,Model!R1237,Model!R1462,Model!R1687,Model!R1912*0,Model!R2138,Model!R2361,Model!R2586,Model!R3652)</f>
        <v>4.935857938</v>
      </c>
      <c r="T52" s="105">
        <f>SUM(Model!S189,Model!S599,Model!S837,Model!S1062,Model!S1289,Model!S1514,Model!S1739,Model!S1964*0,Model!S2190,Model!S2413,Model!S2638,Model!S3704)-sum(Model!S136,Model!S547,Model!S785,Model!S1010,Model!S1237,Model!S1462,Model!S1687,Model!S1912*0,Model!S2138,Model!S2361,Model!S2586,Model!S3652)</f>
        <v>6.973690621</v>
      </c>
      <c r="U52" s="105">
        <f>SUM(Model!T189,Model!T599,Model!T837,Model!T1062,Model!T1289,Model!T1514,Model!T1739,Model!T1964*0,Model!T2190,Model!T2413,Model!T2638,Model!T3704)-sum(Model!T136,Model!T547,Model!T785,Model!T1010,Model!T1237,Model!T1462,Model!T1687,Model!T1912*0,Model!T2138,Model!T2361,Model!T2586,Model!T3652)</f>
        <v>8.147600855</v>
      </c>
      <c r="V52" s="105">
        <f>SUM(Model!U189,Model!U599,Model!U837,Model!U1062,Model!U1289,Model!U1514,Model!U1739,Model!U1964*0,Model!U2190,Model!U2413,Model!U2638,Model!U3704)-sum(Model!U136,Model!U547,Model!U785,Model!U1010,Model!U1237,Model!U1462,Model!U1687,Model!U1912*0,Model!U2138,Model!U2361,Model!U2586,Model!U3652)</f>
        <v>7.757736396</v>
      </c>
      <c r="W52" s="105">
        <f>SUM(Model!V189,Model!V599,Model!V837,Model!V1062,Model!V1289,Model!V1514,Model!V1739,Model!V1964*0,Model!V2190,Model!V2413,Model!V2638,Model!V3704)-sum(Model!V136,Model!V547,Model!V785,Model!V1010,Model!V1237,Model!V1462,Model!V1687,Model!V1912*0,Model!V2138,Model!V2361,Model!V2586,Model!V3652)</f>
        <v>6.441751884</v>
      </c>
      <c r="X52" s="105">
        <f>SUM(Model!W189,Model!W599,Model!W837,Model!W1062,Model!W1289,Model!W1514,Model!W1739,Model!W1964*0,Model!W2190,Model!W2413,Model!W2638,Model!W3704)-sum(Model!W136,Model!W547,Model!W785,Model!W1010,Model!W1237,Model!W1462,Model!W1687,Model!W1912*0,Model!W2138,Model!W2361,Model!W2586,Model!W3652)</f>
        <v>4.998455667</v>
      </c>
      <c r="Y52" s="105">
        <f>SUM(Model!X189,Model!X599,Model!X837,Model!X1062,Model!X1289,Model!X1514,Model!X1739,Model!X1964*0,Model!X2190,Model!X2413,Model!X2638,Model!X3704)-sum(Model!X136,Model!X547,Model!X785,Model!X1010,Model!X1237,Model!X1462,Model!X1687,Model!X1912*0,Model!X2138,Model!X2361,Model!X2586,Model!X3652)</f>
        <v>6.728153308</v>
      </c>
      <c r="Z52" s="105">
        <f>SUM(Model!Y189,Model!Y599,Model!Y837,Model!Y1062,Model!Y1289,Model!Y1514,Model!Y1739,Model!Y1964*0,Model!Y2190,Model!Y2413,Model!Y2638,Model!Y3704)-sum(Model!Y136,Model!Y547,Model!Y785,Model!Y1010,Model!Y1237,Model!Y1462,Model!Y1687,Model!Y1912*0,Model!Y2138,Model!Y2361,Model!Y2586,Model!Y3652)</f>
        <v>8.331283074</v>
      </c>
      <c r="AA52" s="105">
        <f>SUM(Model!Z189,Model!Z599,Model!Z837,Model!Z1062,Model!Z1289,Model!Z1514,Model!Z1739,Model!Z1964*0,Model!Z2190,Model!Z2413,Model!Z2638,Model!Z3704)-sum(Model!Z136,Model!Z547,Model!Z785,Model!Z1010,Model!Z1237,Model!Z1462,Model!Z1687,Model!Z1912*0,Model!Z2138,Model!Z2361,Model!Z2586,Model!Z3652)</f>
        <v>8.543564997</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8.986774821</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10.15690111</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11.17239011</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11.53479771</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11.25045206</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11.20308705</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11.20553607</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10.81879907</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10.19382241</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10.32171681</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10.48425454</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10.91527753</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13.39466455</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16.80847391</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18.60054382</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21.38977882</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22.7473576</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22.00608462</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21.22136513</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22.80566102</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24.33515161</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23.31424117</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23.14472309</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25.25207972</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27.16466263</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28.65551267</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29.03623652</v>
      </c>
    </row>
    <row r="53" ht="15.75" customHeight="1">
      <c r="A53" s="87" t="s">
        <v>287</v>
      </c>
      <c r="B53" s="129" t="s">
        <v>286</v>
      </c>
      <c r="C53" s="91" t="s">
        <v>241</v>
      </c>
      <c r="D53" s="105">
        <f>sum(Model!C2805,Model!C2972)-sum(Model!C2753,Model!C2920)</f>
        <v>0.1970335683</v>
      </c>
      <c r="E53" s="105">
        <f>sum(Model!D2805,Model!D2972)-sum(Model!D2753,Model!D2920)</f>
        <v>0.4126613347</v>
      </c>
      <c r="F53" s="105">
        <f>sum(Model!E2805,Model!E2972)-sum(Model!E2753,Model!E2920)</f>
        <v>0.6078892664</v>
      </c>
      <c r="G53" s="105">
        <f>sum(Model!F2805,Model!F2972)-sum(Model!F2753,Model!F2920)</f>
        <v>0.797317529</v>
      </c>
      <c r="H53" s="105">
        <f>sum(Model!G2805,Model!G2972)-sum(Model!G2753,Model!G2920)</f>
        <v>1.006031287</v>
      </c>
      <c r="I53" s="105">
        <f>sum(Model!H2805,Model!H2972)-sum(Model!H2753,Model!H2920)</f>
        <v>1.192778197</v>
      </c>
      <c r="J53" s="105">
        <f>sum(Model!I2805,Model!I2972)-sum(Model!I2753,Model!I2920)</f>
        <v>1.500805531</v>
      </c>
      <c r="K53" s="105">
        <f>sum(Model!J2805,Model!J2972)-sum(Model!J2753,Model!J2920)</f>
        <v>1.748732728</v>
      </c>
      <c r="L53" s="105">
        <f>sum(Model!K2805,Model!K2972)-sum(Model!K2753,Model!K2920)</f>
        <v>2.002899578</v>
      </c>
      <c r="M53" s="105">
        <f>sum(Model!L2805,Model!L2972)-sum(Model!L2753,Model!L2920)</f>
        <v>2.230768654</v>
      </c>
      <c r="N53" s="105">
        <f>sum(Model!M2805,Model!M2972)-sum(Model!M2753,Model!M2920)</f>
        <v>2.464537472</v>
      </c>
      <c r="O53" s="105">
        <f>sum(Model!N2805,Model!N2972)-sum(Model!N2753,Model!N2920)</f>
        <v>2.727107222</v>
      </c>
      <c r="P53" s="105">
        <f>sum(Model!O2805,Model!O2972)-sum(Model!O2753,Model!O2920)</f>
        <v>2.986854774</v>
      </c>
      <c r="Q53" s="105">
        <f>sum(Model!P2805,Model!P2972)-sum(Model!P2753,Model!P2920)</f>
        <v>3.264590144</v>
      </c>
      <c r="R53" s="105">
        <f>sum(Model!Q2805,Model!Q2972)-sum(Model!Q2753,Model!Q2920)</f>
        <v>3.531251262</v>
      </c>
      <c r="S53" s="105">
        <f>sum(Model!R2805,Model!R2972)-sum(Model!R2753,Model!R2920)</f>
        <v>3.814662952</v>
      </c>
      <c r="T53" s="105">
        <f>sum(Model!S2805,Model!S2972)-sum(Model!S2753,Model!S2920)</f>
        <v>4.13392323</v>
      </c>
      <c r="U53" s="105">
        <f>sum(Model!T2805,Model!T2972)-sum(Model!T2753,Model!T2920)</f>
        <v>4.421139798</v>
      </c>
      <c r="V53" s="105">
        <f>sum(Model!U2805,Model!U2972)-sum(Model!U2753,Model!U2920)</f>
        <v>4.708656322</v>
      </c>
      <c r="W53" s="105">
        <f>sum(Model!V2805,Model!V2972)-sum(Model!V2753,Model!V2920)</f>
        <v>5.005602024</v>
      </c>
      <c r="X53" s="105">
        <f>sum(Model!W2805,Model!W2972)-sum(Model!W2753,Model!W2920)</f>
        <v>5.30595088</v>
      </c>
      <c r="Y53" s="105">
        <f>sum(Model!X2805,Model!X2972)-sum(Model!X2753,Model!X2920)</f>
        <v>5.620855195</v>
      </c>
      <c r="Z53" s="105">
        <f>sum(Model!Y2805,Model!Y2972)-sum(Model!Y2753,Model!Y2920)</f>
        <v>5.946070954</v>
      </c>
      <c r="AA53" s="105">
        <f>sum(Model!Z2805,Model!Z2972)-sum(Model!Z2753,Model!Z2920)</f>
        <v>6.279776293</v>
      </c>
      <c r="AB53" s="105">
        <f>sum(Model!AA2805,Model!AA2972)-sum(Model!AA2753,Model!AA2920)</f>
        <v>6.622312732</v>
      </c>
      <c r="AC53" s="105">
        <f>sum(Model!AB2805,Model!AB2972)-sum(Model!AB2753,Model!AB2920)</f>
        <v>6.972922999</v>
      </c>
      <c r="AD53" s="105">
        <f>sum(Model!AC2805,Model!AC2972)-sum(Model!AC2753,Model!AC2920)</f>
        <v>7.331908051</v>
      </c>
      <c r="AE53" s="105">
        <f>sum(Model!AD2805,Model!AD2972)-sum(Model!AD2753,Model!AD2920)</f>
        <v>7.700376091</v>
      </c>
      <c r="AF53" s="105">
        <f>sum(Model!AE2805,Model!AE2972)-sum(Model!AE2753,Model!AE2920)</f>
        <v>8.078484025</v>
      </c>
      <c r="AG53" s="105">
        <f>sum(Model!AF2805,Model!AF2972)-sum(Model!AF2753,Model!AF2920)</f>
        <v>8.466915592</v>
      </c>
      <c r="AH53" s="105">
        <f>sum(Model!AG2805,Model!AG2972)-sum(Model!AG2753,Model!AG2920)</f>
        <v>8.840078441</v>
      </c>
      <c r="AI53" s="105">
        <f>sum(Model!AH2805,Model!AH2972)-sum(Model!AH2753,Model!AH2920)</f>
        <v>9.211044956</v>
      </c>
      <c r="AJ53" s="105">
        <f>sum(Model!AI2805,Model!AI2972)-sum(Model!AI2753,Model!AI2920)</f>
        <v>9.599772768</v>
      </c>
      <c r="AK53" s="105">
        <f>sum(Model!AJ2805,Model!AJ2972)-sum(Model!AJ2753,Model!AJ2920)</f>
        <v>9.99820882</v>
      </c>
      <c r="AL53" s="105">
        <f>sum(Model!AK2805,Model!AK2972)-sum(Model!AK2753,Model!AK2920)</f>
        <v>10.40275079</v>
      </c>
      <c r="AM53" s="105">
        <f>sum(Model!AL2805,Model!AL2972)-sum(Model!AL2753,Model!AL2920)</f>
        <v>10.82726805</v>
      </c>
      <c r="AN53" s="105">
        <f>sum(Model!AM2805,Model!AM2972)-sum(Model!AM2753,Model!AM2920)</f>
        <v>11.25027058</v>
      </c>
      <c r="AO53" s="105">
        <f>sum(Model!AN2805,Model!AN2972)-sum(Model!AN2753,Model!AN2920)</f>
        <v>11.68475747</v>
      </c>
      <c r="AP53" s="105">
        <f>sum(Model!AO2805,Model!AO2972)-sum(Model!AO2753,Model!AO2920)</f>
        <v>12.13538981</v>
      </c>
      <c r="AQ53" s="105">
        <f>sum(Model!AP2805,Model!AP2972)-sum(Model!AP2753,Model!AP2920)</f>
        <v>12.60276285</v>
      </c>
      <c r="AR53" s="105">
        <f>sum(Model!AQ2805,Model!AQ2972)-sum(Model!AQ2753,Model!AQ2920)</f>
        <v>13.06871186</v>
      </c>
      <c r="AS53" s="105">
        <f>sum(Model!AR2805,Model!AR2972)-sum(Model!AR2753,Model!AR2920)</f>
        <v>13.54064459</v>
      </c>
      <c r="AT53" s="105">
        <f>sum(Model!AS2805,Model!AS2972)-sum(Model!AS2753,Model!AS2920)</f>
        <v>14.02243584</v>
      </c>
      <c r="AU53" s="105">
        <f>sum(Model!AT2805,Model!AT2972)-sum(Model!AT2753,Model!AT2920)</f>
        <v>14.506675</v>
      </c>
      <c r="AV53" s="105">
        <f>sum(Model!AU2805,Model!AU2972)-sum(Model!AU2753,Model!AU2920)</f>
        <v>15.02430971</v>
      </c>
      <c r="AW53" s="105">
        <f>sum(Model!AV2805,Model!AV2972)-sum(Model!AV2753,Model!AV2920)</f>
        <v>15.54697349</v>
      </c>
      <c r="AX53" s="105">
        <f>sum(Model!AW2805,Model!AW2972)-sum(Model!AW2753,Model!AW2920)</f>
        <v>16.0834217</v>
      </c>
      <c r="AY53" s="105">
        <f>sum(Model!AX2805,Model!AX2972)-sum(Model!AX2753,Model!AX2920)</f>
        <v>16.63143152</v>
      </c>
      <c r="AZ53" s="105">
        <f>sum(Model!AY2805,Model!AY2972)-sum(Model!AY2753,Model!AY2920)</f>
        <v>17.19499613</v>
      </c>
      <c r="BA53" s="105">
        <f>sum(Model!AZ2805,Model!AZ2972)-sum(Model!AZ2753,Model!AZ2920)</f>
        <v>17.78105876</v>
      </c>
      <c r="BB53" s="105">
        <f>sum(Model!BA2805,Model!BA2972)-sum(Model!BA2753,Model!BA2920)</f>
        <v>18.37663669</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4.152708134</v>
      </c>
      <c r="E55" s="132">
        <f>sum('Transportation and Industrial G'!C$35)*10^9*'Assumptions (O&amp;G Upstream)'!D$309/'Assumptions (O&amp;G Upstream)'!D$319/10^9*'Inflation GDP Population'!$S$18/'Inflation GDP Population'!C$18</f>
        <v>3.841938535</v>
      </c>
      <c r="F55" s="132">
        <f>sum('Transportation and Industrial G'!D$35)*10^9*'Assumptions (O&amp;G Upstream)'!E$309/'Assumptions (O&amp;G Upstream)'!E$319/10^9*'Inflation GDP Population'!$S$18/'Inflation GDP Population'!D$18</f>
        <v>3.63631695</v>
      </c>
      <c r="G55" s="132">
        <f>sum('Transportation and Industrial G'!E$35)*10^9*'Assumptions (O&amp;G Upstream)'!F$309/'Assumptions (O&amp;G Upstream)'!F$319/10^9*'Inflation GDP Population'!$S$18/'Inflation GDP Population'!E$18</f>
        <v>4.478072622</v>
      </c>
      <c r="H55" s="132">
        <f>sum('Transportation and Industrial G'!F$35)*10^9*'Assumptions (O&amp;G Upstream)'!G$309/'Assumptions (O&amp;G Upstream)'!G$319/10^9*'Inflation GDP Population'!$S$18/'Inflation GDP Population'!F$18</f>
        <v>6.317088127</v>
      </c>
      <c r="I55" s="132">
        <f>sum('Transportation and Industrial G'!G$35)*10^9*'Assumptions (O&amp;G Upstream)'!H$309/'Assumptions (O&amp;G Upstream)'!H$319/10^9*'Inflation GDP Population'!$S$18/'Inflation GDP Population'!G$18</f>
        <v>8.686342291</v>
      </c>
      <c r="J55" s="132">
        <f>sum('Transportation and Industrial G'!H$35)*10^9*'Assumptions (O&amp;G Upstream)'!I$309/'Assumptions (O&amp;G Upstream)'!I$319/10^9*'Inflation GDP Population'!$S$18/'Inflation GDP Population'!H$18</f>
        <v>9.541374403</v>
      </c>
      <c r="K55" s="132">
        <f>sum('Transportation and Industrial G'!I$35)*10^9*'Assumptions (O&amp;G Upstream)'!J$309/'Assumptions (O&amp;G Upstream)'!J$319/10^9*'Inflation GDP Population'!$S$18/'Inflation GDP Population'!I$18</f>
        <v>9.317879689</v>
      </c>
      <c r="L55" s="132">
        <f>sum('Transportation and Industrial G'!J$35)*10^9*'Assumptions (O&amp;G Upstream)'!K$309/'Assumptions (O&amp;G Upstream)'!K$319/10^9*'Inflation GDP Population'!$S$18/'Inflation GDP Population'!J$18</f>
        <v>10.98450126</v>
      </c>
      <c r="M55" s="132">
        <f>sum('Transportation and Industrial G'!K$35)*10^9*'Assumptions (O&amp;G Upstream)'!L$309/'Assumptions (O&amp;G Upstream)'!L$319/10^9*'Inflation GDP Population'!$S$18/'Inflation GDP Population'!K$18</f>
        <v>5.463501419</v>
      </c>
      <c r="N55" s="132">
        <f>sum('Transportation and Industrial G'!L$35)*10^9*'Assumptions (O&amp;G Upstream)'!M$309/'Assumptions (O&amp;G Upstream)'!M$319/10^9*'Inflation GDP Population'!$S$18/'Inflation GDP Population'!L$18</f>
        <v>6.944224227</v>
      </c>
      <c r="O55" s="132">
        <f>sum('Transportation and Industrial G'!M$35)*10^9*'Assumptions (O&amp;G Upstream)'!N$309/'Assumptions (O&amp;G Upstream)'!N$319/10^9*'Inflation GDP Population'!$S$18/'Inflation GDP Population'!M$18</f>
        <v>7.810331226</v>
      </c>
      <c r="P55" s="132">
        <f>sum('Transportation and Industrial G'!N$35)*10^9*'Assumptions (O&amp;G Upstream)'!O$309/'Assumptions (O&amp;G Upstream)'!O$319/10^9*'Inflation GDP Population'!$S$18/'Inflation GDP Population'!N$18</f>
        <v>7.56645905</v>
      </c>
      <c r="Q55" s="132">
        <f>sum('Transportation and Industrial G'!O$35)*10^9*'Assumptions (O&amp;G Upstream)'!P$309/'Assumptions (O&amp;G Upstream)'!P$319/10^9*'Inflation GDP Population'!$S$18/'Inflation GDP Population'!O$18</f>
        <v>7.376332063</v>
      </c>
      <c r="R55" s="132">
        <f>sum('Transportation and Industrial G'!P$35)*10^9*'Assumptions (O&amp;G Upstream)'!Q$309/'Assumptions (O&amp;G Upstream)'!Q$319/10^9*'Inflation GDP Population'!$S$18/'Inflation GDP Population'!P$18</f>
        <v>6.736549257</v>
      </c>
      <c r="S55" s="132">
        <f>sum('Transportation and Industrial G'!Q$35)*10^9*'Assumptions (O&amp;G Upstream)'!R$309/'Assumptions (O&amp;G Upstream)'!R$319/10^9*'Inflation GDP Population'!$S$18/'Inflation GDP Population'!Q$18</f>
        <v>3.578699319</v>
      </c>
      <c r="T55" s="132">
        <f>sum('Transportation and Industrial G'!R$35)*10^9*'Assumptions (O&amp;G Upstream)'!S$309/'Assumptions (O&amp;G Upstream)'!S$319/10^9*'Inflation GDP Population'!$S$18/'Inflation GDP Population'!R$18</f>
        <v>3.377332522</v>
      </c>
      <c r="U55" s="132">
        <f>sum('Transportation and Industrial G'!S$35)*10^9*'Assumptions (O&amp;G Upstream)'!T$309/'Assumptions (O&amp;G Upstream)'!T$319/10^9*'Inflation GDP Population'!$S$18/'Inflation GDP Population'!S$18</f>
        <v>4.039623129</v>
      </c>
      <c r="V55" s="132">
        <f>sum('Transportation and Industrial G'!T$35)*10^9*'Assumptions (O&amp;G Upstream)'!U$309/'Assumptions (O&amp;G Upstream)'!U$319/10^9*'Inflation GDP Population'!$S$18/'Inflation GDP Population'!T$18</f>
        <v>5.091838848</v>
      </c>
      <c r="W55" s="132">
        <f>sum('Transportation and Industrial G'!U$35)*10^9*'Assumptions (O&amp;G Upstream)'!V$309/'Assumptions (O&amp;G Upstream)'!V$319/10^9*'Inflation GDP Population'!$S$18/'Inflation GDP Population'!U$18</f>
        <v>5.403233358</v>
      </c>
      <c r="X55" s="132">
        <f>sum('Transportation and Industrial G'!V$35)*10^9*'Assumptions (O&amp;G Upstream)'!W$309/'Assumptions (O&amp;G Upstream)'!W$319/10^9*'Inflation GDP Population'!$S$18/'Inflation GDP Population'!V$18</f>
        <v>5.641884045</v>
      </c>
      <c r="Y55" s="132">
        <f>sum('Transportation and Industrial G'!W$35)*10^9*'Assumptions (O&amp;G Upstream)'!X$309/'Assumptions (O&amp;G Upstream)'!X$319/10^9*'Inflation GDP Population'!$S$18/'Inflation GDP Population'!W$18</f>
        <v>5.853798231</v>
      </c>
      <c r="Z55" s="132">
        <f>sum('Transportation and Industrial G'!X$35)*10^9*'Assumptions (O&amp;G Upstream)'!Y$309/'Assumptions (O&amp;G Upstream)'!Y$319/10^9*'Inflation GDP Population'!$S$18/'Inflation GDP Population'!X$18</f>
        <v>5.877853179</v>
      </c>
      <c r="AA55" s="132">
        <f>sum('Transportation and Industrial G'!Y$35)*10^9*'Assumptions (O&amp;G Upstream)'!Z$309/'Assumptions (O&amp;G Upstream)'!Z$319/10^9*'Inflation GDP Population'!$S$18/'Inflation GDP Population'!Y$18</f>
        <v>6.090563996</v>
      </c>
      <c r="AB55" s="132">
        <f>sum('Transportation and Industrial G'!Z$35)*10^9*'Assumptions (O&amp;G Upstream)'!AA$309/'Assumptions (O&amp;G Upstream)'!AA$319/10^9*'Inflation GDP Population'!$S$18/'Inflation GDP Population'!Z$18</f>
        <v>6.431856554</v>
      </c>
      <c r="AC55" s="132">
        <f>sum('Transportation and Industrial G'!AA$35)*10^9*'Assumptions (O&amp;G Upstream)'!AB$309/'Assumptions (O&amp;G Upstream)'!AB$319/10^9*'Inflation GDP Population'!$S$18/'Inflation GDP Population'!AA$18</f>
        <v>6.740937469</v>
      </c>
      <c r="AD55" s="132">
        <f>sum('Transportation and Industrial G'!AB$35)*10^9*'Assumptions (O&amp;G Upstream)'!AC$309/'Assumptions (O&amp;G Upstream)'!AC$319/10^9*'Inflation GDP Population'!$S$18/'Inflation GDP Population'!AB$18</f>
        <v>7.003235902</v>
      </c>
      <c r="AE55" s="132">
        <f>sum('Transportation and Industrial G'!AC$35)*10^9*'Assumptions (O&amp;G Upstream)'!AD$309/'Assumptions (O&amp;G Upstream)'!AD$319/10^9*'Inflation GDP Population'!$S$18/'Inflation GDP Population'!AC$18</f>
        <v>7.285656147</v>
      </c>
      <c r="AF55" s="132">
        <f>sum('Transportation and Industrial G'!AD$35)*10^9*'Assumptions (O&amp;G Upstream)'!AE$309/'Assumptions (O&amp;G Upstream)'!AE$319/10^9*'Inflation GDP Population'!$S$18/'Inflation GDP Population'!AD$18</f>
        <v>7.51861711</v>
      </c>
      <c r="AG55" s="132">
        <f>sum('Transportation and Industrial G'!AE$35)*10^9*'Assumptions (O&amp;G Upstream)'!AF$309/'Assumptions (O&amp;G Upstream)'!AF$319/10^9*'Inflation GDP Population'!$S$18/'Inflation GDP Population'!AE$18</f>
        <v>7.771365371</v>
      </c>
      <c r="AH55" s="132">
        <f>sum('Transportation and Industrial G'!AF$35)*10^9*'Assumptions (O&amp;G Upstream)'!AG$309/'Assumptions (O&amp;G Upstream)'!AG$319/10^9*'Inflation GDP Population'!$S$18/'Inflation GDP Population'!AF$18</f>
        <v>7.975218536</v>
      </c>
      <c r="AI55" s="132">
        <f>sum('Transportation and Industrial G'!AG$35)*10^9*'Assumptions (O&amp;G Upstream)'!AH$309/'Assumptions (O&amp;G Upstream)'!AH$319/10^9*'Inflation GDP Population'!$S$18/'Inflation GDP Population'!AG$18</f>
        <v>8.225307743</v>
      </c>
      <c r="AJ55" s="132">
        <f>sum('Transportation and Industrial G'!AH$35)*10^9*'Assumptions (O&amp;G Upstream)'!AI$309/'Assumptions (O&amp;G Upstream)'!AI$319/10^9*'Inflation GDP Population'!$S$18/'Inflation GDP Population'!AH$18</f>
        <v>8.412710711</v>
      </c>
      <c r="AK55" s="132">
        <f>sum('Transportation and Industrial G'!AI$35)*10^9*'Assumptions (O&amp;G Upstream)'!AJ$309/'Assumptions (O&amp;G Upstream)'!AJ$319/10^9*'Inflation GDP Population'!$S$18/'Inflation GDP Population'!AI$18</f>
        <v>8.750081424</v>
      </c>
      <c r="AL55" s="132">
        <f>sum('Transportation and Industrial G'!AJ$35)*10^9*'Assumptions (O&amp;G Upstream)'!AK$309/'Assumptions (O&amp;G Upstream)'!AK$319/10^9*'Inflation GDP Population'!$S$18/'Inflation GDP Population'!AJ$18</f>
        <v>8.896814909</v>
      </c>
      <c r="AM55" s="132">
        <f>sum('Transportation and Industrial G'!AK$35)*10^9*'Assumptions (O&amp;G Upstream)'!AL$309/'Assumptions (O&amp;G Upstream)'!AL$319/10^9*'Inflation GDP Population'!$S$18/'Inflation GDP Population'!AK$18</f>
        <v>9.135553765</v>
      </c>
      <c r="AN55" s="132">
        <f>sum('Transportation and Industrial G'!AL$35)*10^9*'Assumptions (O&amp;G Upstream)'!AM$309/'Assumptions (O&amp;G Upstream)'!AM$319/10^9*'Inflation GDP Population'!$S$18/'Inflation GDP Population'!AL$18</f>
        <v>9.416584358</v>
      </c>
      <c r="AO55" s="132">
        <f>sum('Transportation and Industrial G'!AM$35)*10^9*'Assumptions (O&amp;G Upstream)'!AN$309/'Assumptions (O&amp;G Upstream)'!AN$319/10^9*'Inflation GDP Population'!$S$18/'Inflation GDP Population'!AM$18</f>
        <v>9.481762487</v>
      </c>
      <c r="AP55" s="132">
        <f>sum('Transportation and Industrial G'!AN$35)*10^9*'Assumptions (O&amp;G Upstream)'!AO$309/'Assumptions (O&amp;G Upstream)'!AO$319/10^9*'Inflation GDP Population'!$S$18/'Inflation GDP Population'!AN$18</f>
        <v>9.696098188</v>
      </c>
      <c r="AQ55" s="132">
        <f>sum('Transportation and Industrial G'!AO$35)*10^9*'Assumptions (O&amp;G Upstream)'!AP$309/'Assumptions (O&amp;G Upstream)'!AP$319/10^9*'Inflation GDP Population'!$S$18/'Inflation GDP Population'!AO$18</f>
        <v>9.871391806</v>
      </c>
      <c r="AR55" s="132">
        <f>sum('Transportation and Industrial G'!AP$35)*10^9*'Assumptions (O&amp;G Upstream)'!AQ$309/'Assumptions (O&amp;G Upstream)'!AQ$319/10^9*'Inflation GDP Population'!$S$18/'Inflation GDP Population'!AP$18</f>
        <v>10.12074521</v>
      </c>
      <c r="AS55" s="132">
        <f>sum('Transportation and Industrial G'!AQ$35)*10^9*'Assumptions (O&amp;G Upstream)'!AR$309/'Assumptions (O&amp;G Upstream)'!AR$319/10^9*'Inflation GDP Population'!$S$18/'Inflation GDP Population'!AQ$18</f>
        <v>10.28877865</v>
      </c>
      <c r="AT55" s="132">
        <f>sum('Transportation and Industrial G'!AR$35)*10^9*'Assumptions (O&amp;G Upstream)'!AS$309/'Assumptions (O&amp;G Upstream)'!AS$319/10^9*'Inflation GDP Population'!$S$18/'Inflation GDP Population'!AR$18</f>
        <v>10.53789293</v>
      </c>
      <c r="AU55" s="132">
        <f>sum('Transportation and Industrial G'!AS$35)*10^9*'Assumptions (O&amp;G Upstream)'!AT$309/'Assumptions (O&amp;G Upstream)'!AT$319/10^9*'Inflation GDP Population'!$S$18/'Inflation GDP Population'!AS$18</f>
        <v>10.68166753</v>
      </c>
      <c r="AV55" s="132">
        <f>sum('Transportation and Industrial G'!AT$35)*10^9*'Assumptions (O&amp;G Upstream)'!AU$309/'Assumptions (O&amp;G Upstream)'!AU$319/10^9*'Inflation GDP Population'!$S$18/'Inflation GDP Population'!AT$18</f>
        <v>10.85629469</v>
      </c>
      <c r="AW55" s="132">
        <f>sum('Transportation and Industrial G'!AU$35)*10^9*'Assumptions (O&amp;G Upstream)'!AV$309/'Assumptions (O&amp;G Upstream)'!AV$319/10^9*'Inflation GDP Population'!$S$18/'Inflation GDP Population'!AU$18</f>
        <v>11.03550377</v>
      </c>
      <c r="AX55" s="132">
        <f>sum('Transportation and Industrial G'!AV$35)*10^9*'Assumptions (O&amp;G Upstream)'!AW$309/'Assumptions (O&amp;G Upstream)'!AW$319/10^9*'Inflation GDP Population'!$S$18/'Inflation GDP Population'!AV$18</f>
        <v>11.19717146</v>
      </c>
      <c r="AY55" s="132">
        <f>sum('Transportation and Industrial G'!AW$35)*10^9*'Assumptions (O&amp;G Upstream)'!AX$309/'Assumptions (O&amp;G Upstream)'!AX$319/10^9*'Inflation GDP Population'!$S$18/'Inflation GDP Population'!AW$18</f>
        <v>11.35738625</v>
      </c>
      <c r="AZ55" s="132">
        <f>sum('Transportation and Industrial G'!AX$35)*10^9*'Assumptions (O&amp;G Upstream)'!AY$309/'Assumptions (O&amp;G Upstream)'!AY$319/10^9*'Inflation GDP Population'!$S$18/'Inflation GDP Population'!AX$18</f>
        <v>11.52256915</v>
      </c>
      <c r="BA55" s="132">
        <f>sum('Transportation and Industrial G'!AY$35)*10^9*'Assumptions (O&amp;G Upstream)'!AZ$309/'Assumptions (O&amp;G Upstream)'!AZ$319/10^9*'Inflation GDP Population'!$S$18/'Inflation GDP Population'!AY$18</f>
        <v>11.66600254</v>
      </c>
      <c r="BB55" s="132">
        <f>sum('Transportation and Industrial G'!AZ$35)*10^9*'Assumptions (O&amp;G Upstream)'!BA$309/'Assumptions (O&amp;G Upstream)'!BA$319/10^9*'Inflation GDP Population'!$S$18/'Inflation GDP Population'!AZ$18</f>
        <v>11.80320989</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0.558721158</v>
      </c>
      <c r="E56" s="132">
        <f>sum('Transportation and Industrial G'!C$34)*10^9*'Assumptions (O&amp;G Upstream)'!D$309/'Assumptions (O&amp;G Upstream)'!D$319/10^9*'Inflation GDP Population'!$S$18/'Inflation GDP Population'!C$18</f>
        <v>0.4689660153</v>
      </c>
      <c r="F56" s="132">
        <f>sum('Transportation and Industrial G'!D$34)*10^9*'Assumptions (O&amp;G Upstream)'!E$309/'Assumptions (O&amp;G Upstream)'!E$319/10^9*'Inflation GDP Population'!$S$18/'Inflation GDP Population'!D$18</f>
        <v>0.3783128218</v>
      </c>
      <c r="G56" s="132">
        <f>sum('Transportation and Industrial G'!E$34)*10^9*'Assumptions (O&amp;G Upstream)'!F$309/'Assumptions (O&amp;G Upstream)'!F$319/10^9*'Inflation GDP Population'!$S$18/'Inflation GDP Population'!E$18</f>
        <v>0.5119186445</v>
      </c>
      <c r="H56" s="132">
        <f>sum('Transportation and Industrial G'!F$34)*10^9*'Assumptions (O&amp;G Upstream)'!G$309/'Assumptions (O&amp;G Upstream)'!G$319/10^9*'Inflation GDP Population'!$S$18/'Inflation GDP Population'!F$18</f>
        <v>0.6467654841</v>
      </c>
      <c r="I56" s="132">
        <f>sum('Transportation and Industrial G'!G$34)*10^9*'Assumptions (O&amp;G Upstream)'!H$309/'Assumptions (O&amp;G Upstream)'!H$319/10^9*'Inflation GDP Population'!$S$18/'Inflation GDP Population'!G$18</f>
        <v>0.7585987397</v>
      </c>
      <c r="J56" s="132">
        <f>sum('Transportation and Industrial G'!H$34)*10^9*'Assumptions (O&amp;G Upstream)'!I$309/'Assumptions (O&amp;G Upstream)'!I$319/10^9*'Inflation GDP Population'!$S$18/'Inflation GDP Population'!H$18</f>
        <v>0.8648068513</v>
      </c>
      <c r="K56" s="132">
        <f>sum('Transportation and Industrial G'!I$34)*10^9*'Assumptions (O&amp;G Upstream)'!J$309/'Assumptions (O&amp;G Upstream)'!J$319/10^9*'Inflation GDP Population'!$S$18/'Inflation GDP Population'!I$18</f>
        <v>0.938740309</v>
      </c>
      <c r="L56" s="132">
        <f>sum('Transportation and Industrial G'!J$34)*10^9*'Assumptions (O&amp;G Upstream)'!K$309/'Assumptions (O&amp;G Upstream)'!K$319/10^9*'Inflation GDP Population'!$S$18/'Inflation GDP Population'!J$18</f>
        <v>1.224194435</v>
      </c>
      <c r="M56" s="132">
        <f>sum('Transportation and Industrial G'!K$34)*10^9*'Assumptions (O&amp;G Upstream)'!L$309/'Assumptions (O&amp;G Upstream)'!L$319/10^9*'Inflation GDP Population'!$S$18/'Inflation GDP Population'!K$18</f>
        <v>0.7859656322</v>
      </c>
      <c r="N56" s="132">
        <f>sum('Transportation and Industrial G'!L$34)*10^9*'Assumptions (O&amp;G Upstream)'!M$309/'Assumptions (O&amp;G Upstream)'!M$319/10^9*'Inflation GDP Population'!$S$18/'Inflation GDP Population'!L$18</f>
        <v>0.9792497029</v>
      </c>
      <c r="O56" s="132">
        <f>sum('Transportation and Industrial G'!M$34)*10^9*'Assumptions (O&amp;G Upstream)'!N$309/'Assumptions (O&amp;G Upstream)'!N$319/10^9*'Inflation GDP Population'!$S$18/'Inflation GDP Population'!M$18</f>
        <v>1.051429103</v>
      </c>
      <c r="P56" s="132">
        <f>sum('Transportation and Industrial G'!N$34)*10^9*'Assumptions (O&amp;G Upstream)'!O$309/'Assumptions (O&amp;G Upstream)'!O$319/10^9*'Inflation GDP Population'!$S$18/'Inflation GDP Population'!N$18</f>
        <v>1.000045915</v>
      </c>
      <c r="Q56" s="132">
        <f>sum('Transportation and Industrial G'!O$34)*10^9*'Assumptions (O&amp;G Upstream)'!P$309/'Assumptions (O&amp;G Upstream)'!P$319/10^9*'Inflation GDP Population'!$S$18/'Inflation GDP Population'!O$18</f>
        <v>0.9006522246</v>
      </c>
      <c r="R56" s="132">
        <f>sum('Transportation and Industrial G'!P$34)*10^9*'Assumptions (O&amp;G Upstream)'!Q$309/'Assumptions (O&amp;G Upstream)'!Q$319/10^9*'Inflation GDP Population'!$S$18/'Inflation GDP Population'!P$18</f>
        <v>0.945399032</v>
      </c>
      <c r="S56" s="132">
        <f>sum('Transportation and Industrial G'!Q$34)*10^9*'Assumptions (O&amp;G Upstream)'!R$309/'Assumptions (O&amp;G Upstream)'!R$319/10^9*'Inflation GDP Population'!$S$18/'Inflation GDP Population'!Q$18</f>
        <v>0.846263146</v>
      </c>
      <c r="T56" s="132">
        <f>sum('Transportation and Industrial G'!R$34)*10^9*'Assumptions (O&amp;G Upstream)'!S$309/'Assumptions (O&amp;G Upstream)'!S$319/10^9*'Inflation GDP Population'!$S$18/'Inflation GDP Population'!R$18</f>
        <v>0.7665866804</v>
      </c>
      <c r="U56" s="132">
        <f>sum('Transportation and Industrial G'!S$34)*10^9*'Assumptions (O&amp;G Upstream)'!T$309/'Assumptions (O&amp;G Upstream)'!T$319/10^9*'Inflation GDP Population'!$S$18/'Inflation GDP Population'!S$18</f>
        <v>0.8834444467</v>
      </c>
      <c r="V56" s="132">
        <f>sum('Transportation and Industrial G'!T$34)*10^9*'Assumptions (O&amp;G Upstream)'!U$309/'Assumptions (O&amp;G Upstream)'!U$319/10^9*'Inflation GDP Population'!$S$18/'Inflation GDP Population'!T$18</f>
        <v>1.105830982</v>
      </c>
      <c r="W56" s="132">
        <f>sum('Transportation and Industrial G'!U$34)*10^9*'Assumptions (O&amp;G Upstream)'!V$309/'Assumptions (O&amp;G Upstream)'!V$319/10^9*'Inflation GDP Population'!$S$18/'Inflation GDP Population'!U$18</f>
        <v>1.165398967</v>
      </c>
      <c r="X56" s="132">
        <f>sum('Transportation and Industrial G'!V$34)*10^9*'Assumptions (O&amp;G Upstream)'!W$309/'Assumptions (O&amp;G Upstream)'!W$319/10^9*'Inflation GDP Population'!$S$18/'Inflation GDP Population'!V$18</f>
        <v>1.208599491</v>
      </c>
      <c r="Y56" s="132">
        <f>sum('Transportation and Industrial G'!W$34)*10^9*'Assumptions (O&amp;G Upstream)'!X$309/'Assumptions (O&amp;G Upstream)'!X$319/10^9*'Inflation GDP Population'!$S$18/'Inflation GDP Population'!W$18</f>
        <v>1.245556291</v>
      </c>
      <c r="Z56" s="132">
        <f>sum('Transportation and Industrial G'!X$34)*10^9*'Assumptions (O&amp;G Upstream)'!Y$309/'Assumptions (O&amp;G Upstream)'!Y$319/10^9*'Inflation GDP Population'!$S$18/'Inflation GDP Population'!X$18</f>
        <v>1.242342082</v>
      </c>
      <c r="AA56" s="132">
        <f>sum('Transportation and Industrial G'!Y$34)*10^9*'Assumptions (O&amp;G Upstream)'!Z$309/'Assumptions (O&amp;G Upstream)'!Z$319/10^9*'Inflation GDP Population'!$S$18/'Inflation GDP Population'!Y$18</f>
        <v>1.278809378</v>
      </c>
      <c r="AB56" s="132">
        <f>sum('Transportation and Industrial G'!Z$34)*10^9*'Assumptions (O&amp;G Upstream)'!AA$309/'Assumptions (O&amp;G Upstream)'!AA$319/10^9*'Inflation GDP Population'!$S$18/'Inflation GDP Population'!Z$18</f>
        <v>1.341649221</v>
      </c>
      <c r="AC56" s="132">
        <f>sum('Transportation and Industrial G'!AA$34)*10^9*'Assumptions (O&amp;G Upstream)'!AB$309/'Assumptions (O&amp;G Upstream)'!AB$319/10^9*'Inflation GDP Population'!$S$18/'Inflation GDP Population'!AA$18</f>
        <v>1.397028523</v>
      </c>
      <c r="AD56" s="132">
        <f>sum('Transportation and Industrial G'!AB$34)*10^9*'Assumptions (O&amp;G Upstream)'!AC$309/'Assumptions (O&amp;G Upstream)'!AC$319/10^9*'Inflation GDP Population'!$S$18/'Inflation GDP Population'!AB$18</f>
        <v>1.442094142</v>
      </c>
      <c r="AE56" s="132">
        <f>sum('Transportation and Industrial G'!AC$34)*10^9*'Assumptions (O&amp;G Upstream)'!AD$309/'Assumptions (O&amp;G Upstream)'!AD$319/10^9*'Inflation GDP Population'!$S$18/'Inflation GDP Population'!AC$18</f>
        <v>1.490735151</v>
      </c>
      <c r="AF56" s="132">
        <f>sum('Transportation and Industrial G'!AD$34)*10^9*'Assumptions (O&amp;G Upstream)'!AE$309/'Assumptions (O&amp;G Upstream)'!AE$319/10^9*'Inflation GDP Population'!$S$18/'Inflation GDP Population'!AD$18</f>
        <v>1.528739157</v>
      </c>
      <c r="AG56" s="132">
        <f>sum('Transportation and Industrial G'!AE$34)*10^9*'Assumptions (O&amp;G Upstream)'!AF$309/'Assumptions (O&amp;G Upstream)'!AF$319/10^9*'Inflation GDP Population'!$S$18/'Inflation GDP Population'!AE$18</f>
        <v>1.570299693</v>
      </c>
      <c r="AH56" s="132">
        <f>sum('Transportation and Industrial G'!AF$34)*10^9*'Assumptions (O&amp;G Upstream)'!AG$309/'Assumptions (O&amp;G Upstream)'!AG$319/10^9*'Inflation GDP Population'!$S$18/'Inflation GDP Population'!AF$18</f>
        <v>1.601560609</v>
      </c>
      <c r="AI56" s="132">
        <f>sum('Transportation and Industrial G'!AG$34)*10^9*'Assumptions (O&amp;G Upstream)'!AH$309/'Assumptions (O&amp;G Upstream)'!AH$319/10^9*'Inflation GDP Population'!$S$18/'Inflation GDP Population'!AG$18</f>
        <v>1.641700253</v>
      </c>
      <c r="AJ56" s="132">
        <f>sum('Transportation and Industrial G'!AH$34)*10^9*'Assumptions (O&amp;G Upstream)'!AI$309/'Assumptions (O&amp;G Upstream)'!AI$319/10^9*'Inflation GDP Population'!$S$18/'Inflation GDP Population'!AH$18</f>
        <v>1.668950807</v>
      </c>
      <c r="AK56" s="132">
        <f>sum('Transportation and Industrial G'!AI$34)*10^9*'Assumptions (O&amp;G Upstream)'!AJ$309/'Assumptions (O&amp;G Upstream)'!AJ$319/10^9*'Inflation GDP Population'!$S$18/'Inflation GDP Population'!AI$18</f>
        <v>1.725480667</v>
      </c>
      <c r="AL56" s="132">
        <f>sum('Transportation and Industrial G'!AJ$34)*10^9*'Assumptions (O&amp;G Upstream)'!AK$309/'Assumptions (O&amp;G Upstream)'!AK$319/10^9*'Inflation GDP Population'!$S$18/'Inflation GDP Population'!AJ$18</f>
        <v>1.744002664</v>
      </c>
      <c r="AM56" s="132">
        <f>sum('Transportation and Industrial G'!AK$34)*10^9*'Assumptions (O&amp;G Upstream)'!AL$309/'Assumptions (O&amp;G Upstream)'!AL$319/10^9*'Inflation GDP Population'!$S$18/'Inflation GDP Population'!AK$18</f>
        <v>1.780269844</v>
      </c>
      <c r="AN56" s="132">
        <f>sum('Transportation and Industrial G'!AL$34)*10^9*'Assumptions (O&amp;G Upstream)'!AM$309/'Assumptions (O&amp;G Upstream)'!AM$319/10^9*'Inflation GDP Population'!$S$18/'Inflation GDP Population'!AL$18</f>
        <v>1.824341513</v>
      </c>
      <c r="AO56" s="132">
        <f>sum('Transportation and Industrial G'!AM$34)*10^9*'Assumptions (O&amp;G Upstream)'!AN$309/'Assumptions (O&amp;G Upstream)'!AN$319/10^9*'Inflation GDP Population'!$S$18/'Inflation GDP Population'!AM$18</f>
        <v>1.826361083</v>
      </c>
      <c r="AP56" s="132">
        <f>sum('Transportation and Industrial G'!AN$34)*10^9*'Assumptions (O&amp;G Upstream)'!AO$309/'Assumptions (O&amp;G Upstream)'!AO$319/10^9*'Inflation GDP Population'!$S$18/'Inflation GDP Population'!AN$18</f>
        <v>1.856958106</v>
      </c>
      <c r="AQ56" s="132">
        <f>sum('Transportation and Industrial G'!AO$34)*10^9*'Assumptions (O&amp;G Upstream)'!AP$309/'Assumptions (O&amp;G Upstream)'!AP$319/10^9*'Inflation GDP Population'!$S$18/'Inflation GDP Population'!AO$18</f>
        <v>1.879807468</v>
      </c>
      <c r="AR56" s="132">
        <f>sum('Transportation and Industrial G'!AP$34)*10^9*'Assumptions (O&amp;G Upstream)'!AQ$309/'Assumptions (O&amp;G Upstream)'!AQ$319/10^9*'Inflation GDP Population'!$S$18/'Inflation GDP Population'!AP$18</f>
        <v>1.916458253</v>
      </c>
      <c r="AS56" s="132">
        <f>sum('Transportation and Industrial G'!AQ$34)*10^9*'Assumptions (O&amp;G Upstream)'!AR$309/'Assumptions (O&amp;G Upstream)'!AR$319/10^9*'Inflation GDP Population'!$S$18/'Inflation GDP Population'!AQ$18</f>
        <v>1.937422177</v>
      </c>
      <c r="AT56" s="132">
        <f>sum('Transportation and Industrial G'!AR$34)*10^9*'Assumptions (O&amp;G Upstream)'!AS$309/'Assumptions (O&amp;G Upstream)'!AS$319/10^9*'Inflation GDP Population'!$S$18/'Inflation GDP Population'!AR$18</f>
        <v>1.973372862</v>
      </c>
      <c r="AU56" s="132">
        <f>sum('Transportation and Industrial G'!AS$34)*10^9*'Assumptions (O&amp;G Upstream)'!AT$309/'Assumptions (O&amp;G Upstream)'!AT$319/10^9*'Inflation GDP Population'!$S$18/'Inflation GDP Population'!AS$18</f>
        <v>1.989346307</v>
      </c>
      <c r="AV56" s="132">
        <f>sum('Transportation and Industrial G'!AT$34)*10^9*'Assumptions (O&amp;G Upstream)'!AU$309/'Assumptions (O&amp;G Upstream)'!AU$319/10^9*'Inflation GDP Population'!$S$18/'Inflation GDP Population'!AT$18</f>
        <v>2.010896203</v>
      </c>
      <c r="AW56" s="132">
        <f>sum('Transportation and Industrial G'!AU$34)*10^9*'Assumptions (O&amp;G Upstream)'!AV$309/'Assumptions (O&amp;G Upstream)'!AV$319/10^9*'Inflation GDP Population'!$S$18/'Inflation GDP Population'!AU$18</f>
        <v>2.033093323</v>
      </c>
      <c r="AX56" s="132">
        <f>sum('Transportation and Industrial G'!AV$34)*10^9*'Assumptions (O&amp;G Upstream)'!AW$309/'Assumptions (O&amp;G Upstream)'!AW$319/10^9*'Inflation GDP Population'!$S$18/'Inflation GDP Population'!AV$18</f>
        <v>2.05187418</v>
      </c>
      <c r="AY56" s="132">
        <f>sum('Transportation and Industrial G'!AW$34)*10^9*'Assumptions (O&amp;G Upstream)'!AX$309/'Assumptions (O&amp;G Upstream)'!AX$319/10^9*'Inflation GDP Population'!$S$18/'Inflation GDP Population'!AW$18</f>
        <v>2.070226569</v>
      </c>
      <c r="AZ56" s="132">
        <f>sum('Transportation and Industrial G'!AX$34)*10^9*'Assumptions (O&amp;G Upstream)'!AY$309/'Assumptions (O&amp;G Upstream)'!AY$319/10^9*'Inflation GDP Population'!$S$18/'Inflation GDP Population'!AX$18</f>
        <v>2.089322305</v>
      </c>
      <c r="BA56" s="132">
        <f>sum('Transportation and Industrial G'!AY$34)*10^9*'Assumptions (O&amp;G Upstream)'!AZ$309/'Assumptions (O&amp;G Upstream)'!AZ$319/10^9*'Inflation GDP Population'!$S$18/'Inflation GDP Population'!AY$18</f>
        <v>2.10433119</v>
      </c>
      <c r="BB56" s="132">
        <f>sum('Transportation and Industrial G'!AZ$34)*10^9*'Assumptions (O&amp;G Upstream)'!BA$309/'Assumptions (O&amp;G Upstream)'!BA$319/10^9*'Inflation GDP Population'!$S$18/'Inflation GDP Population'!AZ$18</f>
        <v>2.11810294</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23.56510202</v>
      </c>
      <c r="E57" s="132">
        <f>sum('Transportation and Industrial G'!C$31:C$32)*10^9*'Assumptions (O&amp;G Upstream)'!D$309/'Assumptions (O&amp;G Upstream)'!D$319/10^9*'Inflation GDP Population'!$S$18/'Inflation GDP Population'!C$18</f>
        <v>19.46839941</v>
      </c>
      <c r="F57" s="132">
        <f>sum('Transportation and Industrial G'!D$31:D$32)*10^9*'Assumptions (O&amp;G Upstream)'!E$309/'Assumptions (O&amp;G Upstream)'!E$319/10^9*'Inflation GDP Population'!$S$18/'Inflation GDP Population'!D$18</f>
        <v>19.81450306</v>
      </c>
      <c r="G57" s="132">
        <f>sum('Transportation and Industrial G'!E$31:E$32)*10^9*'Assumptions (O&amp;G Upstream)'!F$309/'Assumptions (O&amp;G Upstream)'!F$319/10^9*'Inflation GDP Population'!$S$18/'Inflation GDP Population'!E$18</f>
        <v>23.68469689</v>
      </c>
      <c r="H57" s="132">
        <f>sum('Transportation and Industrial G'!F$31:F$32)*10^9*'Assumptions (O&amp;G Upstream)'!G$309/'Assumptions (O&amp;G Upstream)'!G$319/10^9*'Inflation GDP Population'!$S$18/'Inflation GDP Population'!F$18</f>
        <v>32.05314866</v>
      </c>
      <c r="I57" s="132">
        <f>sum('Transportation and Industrial G'!G$31:G$32)*10^9*'Assumptions (O&amp;G Upstream)'!H$309/'Assumptions (O&amp;G Upstream)'!H$319/10^9*'Inflation GDP Population'!$S$18/'Inflation GDP Population'!G$18</f>
        <v>42.86378325</v>
      </c>
      <c r="J57" s="132">
        <f>sum('Transportation and Industrial G'!H$31:H$32)*10^9*'Assumptions (O&amp;G Upstream)'!I$309/'Assumptions (O&amp;G Upstream)'!I$319/10^9*'Inflation GDP Population'!$S$18/'Inflation GDP Population'!H$18</f>
        <v>48.91008451</v>
      </c>
      <c r="K57" s="132">
        <f>sum('Transportation and Industrial G'!I$31:I$32)*10^9*'Assumptions (O&amp;G Upstream)'!J$309/'Assumptions (O&amp;G Upstream)'!J$319/10^9*'Inflation GDP Population'!$S$18/'Inflation GDP Population'!I$18</f>
        <v>51.97647384</v>
      </c>
      <c r="L57" s="132">
        <f>sum('Transportation and Industrial G'!J$31:J$32)*10^9*'Assumptions (O&amp;G Upstream)'!K$309/'Assumptions (O&amp;G Upstream)'!K$319/10^9*'Inflation GDP Population'!$S$18/'Inflation GDP Population'!J$18</f>
        <v>67.095284</v>
      </c>
      <c r="M57" s="132">
        <f>sum('Transportation and Industrial G'!K$31:K$32)*10^9*'Assumptions (O&amp;G Upstream)'!L$309/'Assumptions (O&amp;G Upstream)'!L$319/10^9*'Inflation GDP Population'!$S$18/'Inflation GDP Population'!K$18</f>
        <v>41.02817791</v>
      </c>
      <c r="N57" s="132">
        <f>sum('Transportation and Industrial G'!L$31:L$32)*10^9*'Assumptions (O&amp;G Upstream)'!M$309/'Assumptions (O&amp;G Upstream)'!M$319/10^9*'Inflation GDP Population'!$S$18/'Inflation GDP Population'!L$18</f>
        <v>53.29425607</v>
      </c>
      <c r="O57" s="132">
        <f>sum('Transportation and Industrial G'!M$31:M$32)*10^9*'Assumptions (O&amp;G Upstream)'!N$309/'Assumptions (O&amp;G Upstream)'!N$319/10^9*'Inflation GDP Population'!$S$18/'Inflation GDP Population'!M$18</f>
        <v>61.29514665</v>
      </c>
      <c r="P57" s="132">
        <f>sum('Transportation and Industrial G'!N$31:N$32)*10^9*'Assumptions (O&amp;G Upstream)'!O$309/'Assumptions (O&amp;G Upstream)'!O$319/10^9*'Inflation GDP Population'!$S$18/'Inflation GDP Population'!N$18</f>
        <v>57.49237307</v>
      </c>
      <c r="Q57" s="132">
        <f>sum('Transportation and Industrial G'!O$31:O$32)*10^9*'Assumptions (O&amp;G Upstream)'!P$309/'Assumptions (O&amp;G Upstream)'!P$319/10^9*'Inflation GDP Population'!$S$18/'Inflation GDP Population'!O$18</f>
        <v>60.03251392</v>
      </c>
      <c r="R57" s="132">
        <f>sum('Transportation and Industrial G'!P$31:P$32)*10^9*'Assumptions (O&amp;G Upstream)'!Q$309/'Assumptions (O&amp;G Upstream)'!Q$319/10^9*'Inflation GDP Population'!$S$18/'Inflation GDP Population'!P$18</f>
        <v>55.95232038</v>
      </c>
      <c r="S57" s="132">
        <f>sum('Transportation and Industrial G'!Q$31:Q$32)*10^9*'Assumptions (O&amp;G Upstream)'!R$309/'Assumptions (O&amp;G Upstream)'!R$319/10^9*'Inflation GDP Population'!$S$18/'Inflation GDP Population'!Q$18</f>
        <v>30.04360408</v>
      </c>
      <c r="T57" s="132">
        <f>sum('Transportation and Industrial G'!R$31:R$32)*10^9*'Assumptions (O&amp;G Upstream)'!S$309/'Assumptions (O&amp;G Upstream)'!S$319/10^9*'Inflation GDP Population'!$S$18/'Inflation GDP Population'!R$18</f>
        <v>26.96487796</v>
      </c>
      <c r="U57" s="132">
        <f>sum('Transportation and Industrial G'!S$31:S$32)*10^9*'Assumptions (O&amp;G Upstream)'!T$309/'Assumptions (O&amp;G Upstream)'!T$319/10^9*'Inflation GDP Population'!$S$18/'Inflation GDP Population'!S$18</f>
        <v>30.99374497</v>
      </c>
      <c r="V57" s="132">
        <f>sum('Transportation and Industrial G'!T$31:T$32)*10^9*'Assumptions (O&amp;G Upstream)'!U$309/'Assumptions (O&amp;G Upstream)'!U$319/10^9*'Inflation GDP Population'!$S$18/'Inflation GDP Population'!T$18</f>
        <v>38.46073592</v>
      </c>
      <c r="W57" s="132">
        <f>sum('Transportation and Industrial G'!U$31:U$32)*10^9*'Assumptions (O&amp;G Upstream)'!V$309/'Assumptions (O&amp;G Upstream)'!V$319/10^9*'Inflation GDP Population'!$S$18/'Inflation GDP Population'!U$18</f>
        <v>40.1807024</v>
      </c>
      <c r="X57" s="132">
        <f>sum('Transportation and Industrial G'!V$31:V$32)*10^9*'Assumptions (O&amp;G Upstream)'!W$309/'Assumptions (O&amp;G Upstream)'!W$319/10^9*'Inflation GDP Population'!$S$18/'Inflation GDP Population'!V$18</f>
        <v>41.30656586</v>
      </c>
      <c r="Y57" s="132">
        <f>sum('Transportation and Industrial G'!W$31:W$32)*10^9*'Assumptions (O&amp;G Upstream)'!X$309/'Assumptions (O&amp;G Upstream)'!X$319/10^9*'Inflation GDP Population'!$S$18/'Inflation GDP Population'!W$18</f>
        <v>42.19619082</v>
      </c>
      <c r="Z57" s="132">
        <f>sum('Transportation and Industrial G'!X$31:X$32)*10^9*'Assumptions (O&amp;G Upstream)'!Y$309/'Assumptions (O&amp;G Upstream)'!Y$319/10^9*'Inflation GDP Population'!$S$18/'Inflation GDP Population'!X$18</f>
        <v>41.71607027</v>
      </c>
      <c r="AA57" s="132">
        <f>sum('Transportation and Industrial G'!Y$31:Y$32)*10^9*'Assumptions (O&amp;G Upstream)'!Z$309/'Assumptions (O&amp;G Upstream)'!Z$319/10^9*'Inflation GDP Population'!$S$18/'Inflation GDP Population'!Y$18</f>
        <v>42.55975199</v>
      </c>
      <c r="AB57" s="132">
        <f>sum('Transportation and Industrial G'!Z$31:Z$32)*10^9*'Assumptions (O&amp;G Upstream)'!AA$309/'Assumptions (O&amp;G Upstream)'!AA$319/10^9*'Inflation GDP Population'!$S$18/'Inflation GDP Population'!Z$18</f>
        <v>44.25290514</v>
      </c>
      <c r="AC57" s="132">
        <f>sum('Transportation and Industrial G'!AA$31:AA$32)*10^9*'Assumptions (O&amp;G Upstream)'!AB$309/'Assumptions (O&amp;G Upstream)'!AB$319/10^9*'Inflation GDP Population'!$S$18/'Inflation GDP Population'!AA$18</f>
        <v>45.66628816</v>
      </c>
      <c r="AD57" s="132">
        <f>sum('Transportation and Industrial G'!AB$31:AB$32)*10^9*'Assumptions (O&amp;G Upstream)'!AC$309/'Assumptions (O&amp;G Upstream)'!AC$319/10^9*'Inflation GDP Population'!$S$18/'Inflation GDP Population'!AB$18</f>
        <v>46.71425749</v>
      </c>
      <c r="AE57" s="132">
        <f>sum('Transportation and Industrial G'!AC$31:AC$32)*10^9*'Assumptions (O&amp;G Upstream)'!AD$309/'Assumptions (O&amp;G Upstream)'!AD$319/10^9*'Inflation GDP Population'!$S$18/'Inflation GDP Population'!AC$18</f>
        <v>47.85189452</v>
      </c>
      <c r="AF57" s="132">
        <f>sum('Transportation and Industrial G'!AD$31:AD$32)*10^9*'Assumptions (O&amp;G Upstream)'!AE$309/'Assumptions (O&amp;G Upstream)'!AE$319/10^9*'Inflation GDP Population'!$S$18/'Inflation GDP Population'!AD$18</f>
        <v>48.62413513</v>
      </c>
      <c r="AG57" s="132">
        <f>sum('Transportation and Industrial G'!AE$31:AE$32)*10^9*'Assumptions (O&amp;G Upstream)'!AF$309/'Assumptions (O&amp;G Upstream)'!AF$319/10^9*'Inflation GDP Population'!$S$18/'Inflation GDP Population'!AE$18</f>
        <v>49.48773542</v>
      </c>
      <c r="AH57" s="132">
        <f>sum('Transportation and Industrial G'!AF$31:AF$32)*10^9*'Assumptions (O&amp;G Upstream)'!AG$309/'Assumptions (O&amp;G Upstream)'!AG$319/10^9*'Inflation GDP Population'!$S$18/'Inflation GDP Population'!AF$18</f>
        <v>50.00705178</v>
      </c>
      <c r="AI57" s="132">
        <f>sum('Transportation and Industrial G'!AG$31:AG$32)*10^9*'Assumptions (O&amp;G Upstream)'!AH$309/'Assumptions (O&amp;G Upstream)'!AH$319/10^9*'Inflation GDP Population'!$S$18/'Inflation GDP Population'!AG$18</f>
        <v>50.78441938</v>
      </c>
      <c r="AJ57" s="132">
        <f>sum('Transportation and Industrial G'!AH$31:AH$32)*10^9*'Assumptions (O&amp;G Upstream)'!AI$309/'Assumptions (O&amp;G Upstream)'!AI$319/10^9*'Inflation GDP Population'!$S$18/'Inflation GDP Population'!AH$18</f>
        <v>51.14514784</v>
      </c>
      <c r="AK57" s="132">
        <f>sum('Transportation and Industrial G'!AI$31:AI$32)*10^9*'Assumptions (O&amp;G Upstream)'!AJ$309/'Assumptions (O&amp;G Upstream)'!AJ$319/10^9*'Inflation GDP Population'!$S$18/'Inflation GDP Population'!AI$18</f>
        <v>52.38059105</v>
      </c>
      <c r="AL57" s="132">
        <f>sum('Transportation and Industrial G'!AJ$31:AJ$32)*10^9*'Assumptions (O&amp;G Upstream)'!AK$309/'Assumptions (O&amp;G Upstream)'!AK$319/10^9*'Inflation GDP Population'!$S$18/'Inflation GDP Population'!AJ$18</f>
        <v>52.44227709</v>
      </c>
      <c r="AM57" s="132">
        <f>sum('Transportation and Industrial G'!AK$31:AK$32)*10^9*'Assumptions (O&amp;G Upstream)'!AL$309/'Assumptions (O&amp;G Upstream)'!AL$319/10^9*'Inflation GDP Population'!$S$18/'Inflation GDP Population'!AK$18</f>
        <v>53.02352727</v>
      </c>
      <c r="AN57" s="132">
        <f>sum('Transportation and Industrial G'!AL$31:AL$32)*10^9*'Assumptions (O&amp;G Upstream)'!AM$309/'Assumptions (O&amp;G Upstream)'!AM$319/10^9*'Inflation GDP Population'!$S$18/'Inflation GDP Population'!AL$18</f>
        <v>53.81596755</v>
      </c>
      <c r="AO57" s="132">
        <f>sum('Transportation and Industrial G'!AM$31:AM$32)*10^9*'Assumptions (O&amp;G Upstream)'!AN$309/'Assumptions (O&amp;G Upstream)'!AN$319/10^9*'Inflation GDP Population'!$S$18/'Inflation GDP Population'!AM$18</f>
        <v>53.35649538</v>
      </c>
      <c r="AP57" s="132">
        <f>sum('Transportation and Industrial G'!AN$31:AN$32)*10^9*'Assumptions (O&amp;G Upstream)'!AO$309/'Assumptions (O&amp;G Upstream)'!AO$319/10^9*'Inflation GDP Population'!$S$18/'Inflation GDP Population'!AN$18</f>
        <v>53.72437239</v>
      </c>
      <c r="AQ57" s="132">
        <f>sum('Transportation and Industrial G'!AO$31:AO$32)*10^9*'Assumptions (O&amp;G Upstream)'!AP$309/'Assumptions (O&amp;G Upstream)'!AP$319/10^9*'Inflation GDP Population'!$S$18/'Inflation GDP Population'!AO$18</f>
        <v>53.85471066</v>
      </c>
      <c r="AR57" s="132">
        <f>sum('Transportation and Industrial G'!AP$31:AP$32)*10^9*'Assumptions (O&amp;G Upstream)'!AQ$309/'Assumptions (O&amp;G Upstream)'!AQ$319/10^9*'Inflation GDP Population'!$S$18/'Inflation GDP Population'!AP$18</f>
        <v>54.36542458</v>
      </c>
      <c r="AS57" s="132">
        <f>sum('Transportation and Industrial G'!AQ$31:AQ$32)*10^9*'Assumptions (O&amp;G Upstream)'!AR$309/'Assumptions (O&amp;G Upstream)'!AR$319/10^9*'Inflation GDP Population'!$S$18/'Inflation GDP Population'!AQ$18</f>
        <v>54.41671326</v>
      </c>
      <c r="AT57" s="132">
        <f>sum('Transportation and Industrial G'!AR$31:AR$32)*10^9*'Assumptions (O&amp;G Upstream)'!AS$309/'Assumptions (O&amp;G Upstream)'!AS$319/10^9*'Inflation GDP Population'!$S$18/'Inflation GDP Population'!AR$18</f>
        <v>54.87478562</v>
      </c>
      <c r="AU57" s="132">
        <f>sum('Transportation and Industrial G'!AS$31:AS$32)*10^9*'Assumptions (O&amp;G Upstream)'!AT$309/'Assumptions (O&amp;G Upstream)'!AT$319/10^9*'Inflation GDP Population'!$S$18/'Inflation GDP Population'!AS$18</f>
        <v>54.7646397</v>
      </c>
      <c r="AV57" s="132">
        <f>sum('Transportation and Industrial G'!AT$31:AT$32)*10^9*'Assumptions (O&amp;G Upstream)'!AU$309/'Assumptions (O&amp;G Upstream)'!AU$319/10^9*'Inflation GDP Population'!$S$18/'Inflation GDP Population'!AT$18</f>
        <v>54.79937961</v>
      </c>
      <c r="AW57" s="132">
        <f>sum('Transportation and Industrial G'!AU$31:AU$32)*10^9*'Assumptions (O&amp;G Upstream)'!AV$309/'Assumptions (O&amp;G Upstream)'!AV$319/10^9*'Inflation GDP Population'!$S$18/'Inflation GDP Population'!AU$18</f>
        <v>54.84144577</v>
      </c>
      <c r="AX57" s="132">
        <f>sum('Transportation and Industrial G'!AV$31:AV$32)*10^9*'Assumptions (O&amp;G Upstream)'!AW$309/'Assumptions (O&amp;G Upstream)'!AW$319/10^9*'Inflation GDP Population'!$S$18/'Inflation GDP Population'!AV$18</f>
        <v>54.78186301</v>
      </c>
      <c r="AY57" s="132">
        <f>sum('Transportation and Industrial G'!AW$31:AW$32)*10^9*'Assumptions (O&amp;G Upstream)'!AX$309/'Assumptions (O&amp;G Upstream)'!AX$319/10^9*'Inflation GDP Population'!$S$18/'Inflation GDP Population'!AW$18</f>
        <v>54.70244876</v>
      </c>
      <c r="AZ57" s="132">
        <f>sum('Transportation and Industrial G'!AX$31:AX$32)*10^9*'Assumptions (O&amp;G Upstream)'!AY$309/'Assumptions (O&amp;G Upstream)'!AY$319/10^9*'Inflation GDP Population'!$S$18/'Inflation GDP Population'!AX$18</f>
        <v>54.63423885</v>
      </c>
      <c r="BA57" s="132">
        <f>sum('Transportation and Industrial G'!AY$31:AY$32)*10^9*'Assumptions (O&amp;G Upstream)'!AZ$309/'Assumptions (O&amp;G Upstream)'!AZ$319/10^9*'Inflation GDP Population'!$S$18/'Inflation GDP Population'!AY$18</f>
        <v>54.45167763</v>
      </c>
      <c r="BB57" s="132">
        <f>sum('Transportation and Industrial G'!AZ$31:AZ$32)*10^9*'Assumptions (O&amp;G Upstream)'!BA$309/'Assumptions (O&amp;G Upstream)'!BA$319/10^9*'Inflation GDP Population'!$S$18/'Inflation GDP Population'!AZ$18</f>
        <v>54.23110937</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0.9304614307</v>
      </c>
      <c r="E58" s="132">
        <f>sum('Transportation and Industrial G'!C$33)*10^9*'Assumptions (O&amp;G Upstream)'!D$309/'Assumptions (O&amp;G Upstream)'!D$319/10^9*'Inflation GDP Population'!$S$18/'Inflation GDP Population'!C$18</f>
        <v>0.6979733005</v>
      </c>
      <c r="F58" s="132">
        <f>sum('Transportation and Industrial G'!D$33)*10^9*'Assumptions (O&amp;G Upstream)'!E$309/'Assumptions (O&amp;G Upstream)'!E$319/10^9*'Inflation GDP Population'!$S$18/'Inflation GDP Population'!D$18</f>
        <v>0.6086646528</v>
      </c>
      <c r="G58" s="132">
        <f>sum('Transportation and Industrial G'!E$33)*10^9*'Assumptions (O&amp;G Upstream)'!F$309/'Assumptions (O&amp;G Upstream)'!F$319/10^9*'Inflation GDP Population'!$S$18/'Inflation GDP Population'!E$18</f>
        <v>0.7332059349</v>
      </c>
      <c r="H58" s="132">
        <f>sum('Transportation and Industrial G'!F$33)*10^9*'Assumptions (O&amp;G Upstream)'!G$309/'Assumptions (O&amp;G Upstream)'!G$319/10^9*'Inflation GDP Population'!$S$18/'Inflation GDP Population'!F$18</f>
        <v>0.9777615072</v>
      </c>
      <c r="I58" s="132">
        <f>sum('Transportation and Industrial G'!G$33)*10^9*'Assumptions (O&amp;G Upstream)'!H$309/'Assumptions (O&amp;G Upstream)'!H$319/10^9*'Inflation GDP Population'!$S$18/'Inflation GDP Population'!G$18</f>
        <v>1.109182234</v>
      </c>
      <c r="J58" s="132">
        <f>sum('Transportation and Industrial G'!H$33)*10^9*'Assumptions (O&amp;G Upstream)'!I$309/'Assumptions (O&amp;G Upstream)'!I$319/10^9*'Inflation GDP Population'!$S$18/'Inflation GDP Population'!H$18</f>
        <v>1.093902608</v>
      </c>
      <c r="K58" s="132">
        <f>sum('Transportation and Industrial G'!I$33)*10^9*'Assumptions (O&amp;G Upstream)'!J$309/'Assumptions (O&amp;G Upstream)'!J$319/10^9*'Inflation GDP Population'!$S$18/'Inflation GDP Population'!I$18</f>
        <v>1.109584186</v>
      </c>
      <c r="L58" s="132">
        <f>sum('Transportation and Industrial G'!J$33)*10^9*'Assumptions (O&amp;G Upstream)'!K$309/'Assumptions (O&amp;G Upstream)'!K$319/10^9*'Inflation GDP Population'!$S$18/'Inflation GDP Population'!J$18</f>
        <v>1.573835294</v>
      </c>
      <c r="M58" s="132">
        <f>sum('Transportation and Industrial G'!K$33)*10^9*'Assumptions (O&amp;G Upstream)'!L$309/'Assumptions (O&amp;G Upstream)'!L$319/10^9*'Inflation GDP Population'!$S$18/'Inflation GDP Population'!K$18</f>
        <v>0.9456795415</v>
      </c>
      <c r="N58" s="132">
        <f>sum('Transportation and Industrial G'!L$33)*10^9*'Assumptions (O&amp;G Upstream)'!M$309/'Assumptions (O&amp;G Upstream)'!M$319/10^9*'Inflation GDP Population'!$S$18/'Inflation GDP Population'!L$18</f>
        <v>1.322063095</v>
      </c>
      <c r="O58" s="132">
        <f>sum('Transportation and Industrial G'!M$33)*10^9*'Assumptions (O&amp;G Upstream)'!N$309/'Assumptions (O&amp;G Upstream)'!N$319/10^9*'Inflation GDP Population'!$S$18/'Inflation GDP Population'!M$18</f>
        <v>1.159145416</v>
      </c>
      <c r="P58" s="132">
        <f>sum('Transportation and Industrial G'!N$33)*10^9*'Assumptions (O&amp;G Upstream)'!O$309/'Assumptions (O&amp;G Upstream)'!O$319/10^9*'Inflation GDP Population'!$S$18/'Inflation GDP Population'!N$18</f>
        <v>0.870999833</v>
      </c>
      <c r="Q58" s="132">
        <f>sum('Transportation and Industrial G'!O$33)*10^9*'Assumptions (O&amp;G Upstream)'!P$309/'Assumptions (O&amp;G Upstream)'!P$319/10^9*'Inflation GDP Population'!$S$18/'Inflation GDP Population'!O$18</f>
        <v>0.9044432398</v>
      </c>
      <c r="R58" s="132">
        <f>sum('Transportation and Industrial G'!P$33)*10^9*'Assumptions (O&amp;G Upstream)'!Q$309/'Assumptions (O&amp;G Upstream)'!Q$319/10^9*'Inflation GDP Population'!$S$18/'Inflation GDP Population'!P$18</f>
        <v>0.9895499863</v>
      </c>
      <c r="S58" s="132">
        <f>sum('Transportation and Industrial G'!Q$33)*10^9*'Assumptions (O&amp;G Upstream)'!R$309/'Assumptions (O&amp;G Upstream)'!R$319/10^9*'Inflation GDP Population'!$S$18/'Inflation GDP Population'!Q$18</f>
        <v>0.5118326308</v>
      </c>
      <c r="T58" s="132">
        <f>sum('Transportation and Industrial G'!R$33)*10^9*'Assumptions (O&amp;G Upstream)'!S$309/'Assumptions (O&amp;G Upstream)'!S$319/10^9*'Inflation GDP Population'!$S$18/'Inflation GDP Population'!R$18</f>
        <v>0.4080334659</v>
      </c>
      <c r="U58" s="132">
        <f>sum('Transportation and Industrial G'!S$33)*10^9*'Assumptions (O&amp;G Upstream)'!T$309/'Assumptions (O&amp;G Upstream)'!T$319/10^9*'Inflation GDP Population'!$S$18/'Inflation GDP Population'!S$18</f>
        <v>0.4103719575</v>
      </c>
      <c r="V58" s="132">
        <f>sum('Transportation and Industrial G'!T$33)*10^9*'Assumptions (O&amp;G Upstream)'!U$309/'Assumptions (O&amp;G Upstream)'!U$319/10^9*'Inflation GDP Population'!$S$18/'Inflation GDP Population'!T$18</f>
        <v>0.5088378484</v>
      </c>
      <c r="W58" s="132">
        <f>sum('Transportation and Industrial G'!U$33)*10^9*'Assumptions (O&amp;G Upstream)'!V$309/'Assumptions (O&amp;G Upstream)'!V$319/10^9*'Inflation GDP Population'!$S$18/'Inflation GDP Population'!U$18</f>
        <v>0.5311686701</v>
      </c>
      <c r="X58" s="132">
        <f>sum('Transportation and Industrial G'!V$33)*10^9*'Assumptions (O&amp;G Upstream)'!W$309/'Assumptions (O&amp;G Upstream)'!W$319/10^9*'Inflation GDP Population'!$S$18/'Inflation GDP Population'!V$18</f>
        <v>0.5456095002</v>
      </c>
      <c r="Y58" s="132">
        <f>sum('Transportation and Industrial G'!W$33)*10^9*'Assumptions (O&amp;G Upstream)'!X$309/'Assumptions (O&amp;G Upstream)'!X$319/10^9*'Inflation GDP Population'!$S$18/'Inflation GDP Population'!W$18</f>
        <v>0.5569018589</v>
      </c>
      <c r="Z58" s="132">
        <f>sum('Transportation and Industrial G'!X$33)*10^9*'Assumptions (O&amp;G Upstream)'!Y$309/'Assumptions (O&amp;G Upstream)'!Y$319/10^9*'Inflation GDP Population'!$S$18/'Inflation GDP Population'!X$18</f>
        <v>0.5501054589</v>
      </c>
      <c r="AA58" s="132">
        <f>sum('Transportation and Industrial G'!Y$33)*10^9*'Assumptions (O&amp;G Upstream)'!Z$309/'Assumptions (O&amp;G Upstream)'!Z$319/10^9*'Inflation GDP Population'!$S$18/'Inflation GDP Population'!Y$18</f>
        <v>0.5607550969</v>
      </c>
      <c r="AB58" s="132">
        <f>sum('Transportation and Industrial G'!Z$33)*10^9*'Assumptions (O&amp;G Upstream)'!AA$309/'Assumptions (O&amp;G Upstream)'!AA$319/10^9*'Inflation GDP Population'!$S$18/'Inflation GDP Population'!Z$18</f>
        <v>0.5825615382</v>
      </c>
      <c r="AC58" s="132">
        <f>sum('Transportation and Industrial G'!AA$33)*10^9*'Assumptions (O&amp;G Upstream)'!AB$309/'Assumptions (O&amp;G Upstream)'!AB$319/10^9*'Inflation GDP Population'!$S$18/'Inflation GDP Population'!AA$18</f>
        <v>0.6006421212</v>
      </c>
      <c r="AD58" s="132">
        <f>sum('Transportation and Industrial G'!AB$33)*10^9*'Assumptions (O&amp;G Upstream)'!AC$309/'Assumptions (O&amp;G Upstream)'!AC$319/10^9*'Inflation GDP Population'!$S$18/'Inflation GDP Population'!AB$18</f>
        <v>0.6138801706</v>
      </c>
      <c r="AE58" s="132">
        <f>sum('Transportation and Industrial G'!AC$33)*10^9*'Assumptions (O&amp;G Upstream)'!AD$309/'Assumptions (O&amp;G Upstream)'!AD$319/10^9*'Inflation GDP Population'!$S$18/'Inflation GDP Population'!AC$18</f>
        <v>0.6282626839</v>
      </c>
      <c r="AF58" s="132">
        <f>sum('Transportation and Industrial G'!AD$33)*10^9*'Assumptions (O&amp;G Upstream)'!AE$309/'Assumptions (O&amp;G Upstream)'!AE$319/10^9*'Inflation GDP Population'!$S$18/'Inflation GDP Population'!AD$18</f>
        <v>0.6378164795</v>
      </c>
      <c r="AG58" s="132">
        <f>sum('Transportation and Industrial G'!AE$33)*10^9*'Assumptions (O&amp;G Upstream)'!AF$309/'Assumptions (O&amp;G Upstream)'!AF$319/10^9*'Inflation GDP Population'!$S$18/'Inflation GDP Population'!AE$18</f>
        <v>0.6485399569</v>
      </c>
      <c r="AH58" s="132">
        <f>sum('Transportation and Industrial G'!AF$33)*10^9*'Assumptions (O&amp;G Upstream)'!AG$309/'Assumptions (O&amp;G Upstream)'!AG$319/10^9*'Inflation GDP Population'!$S$18/'Inflation GDP Population'!AF$18</f>
        <v>0.6547253506</v>
      </c>
      <c r="AI58" s="132">
        <f>sum('Transportation and Industrial G'!AG$33)*10^9*'Assumptions (O&amp;G Upstream)'!AH$309/'Assumptions (O&amp;G Upstream)'!AH$319/10^9*'Inflation GDP Population'!$S$18/'Inflation GDP Population'!AG$18</f>
        <v>0.6642635495</v>
      </c>
      <c r="AJ58" s="132">
        <f>sum('Transportation and Industrial G'!AH$33)*10^9*'Assumptions (O&amp;G Upstream)'!AI$309/'Assumptions (O&amp;G Upstream)'!AI$319/10^9*'Inflation GDP Population'!$S$18/'Inflation GDP Population'!AH$18</f>
        <v>0.6683277631</v>
      </c>
      <c r="AK58" s="132">
        <f>sum('Transportation and Industrial G'!AI$33)*10^9*'Assumptions (O&amp;G Upstream)'!AJ$309/'Assumptions (O&amp;G Upstream)'!AJ$319/10^9*'Inflation GDP Population'!$S$18/'Inflation GDP Population'!AI$18</f>
        <v>0.6837912362</v>
      </c>
      <c r="AL58" s="132">
        <f>sum('Transportation and Industrial G'!AJ$33)*10^9*'Assumptions (O&amp;G Upstream)'!AK$309/'Assumptions (O&amp;G Upstream)'!AK$319/10^9*'Inflation GDP Population'!$S$18/'Inflation GDP Population'!AJ$18</f>
        <v>0.6839045735</v>
      </c>
      <c r="AM58" s="132">
        <f>sum('Transportation and Industrial G'!AK$33)*10^9*'Assumptions (O&amp;G Upstream)'!AL$309/'Assumptions (O&amp;G Upstream)'!AL$319/10^9*'Inflation GDP Population'!$S$18/'Inflation GDP Population'!AK$18</f>
        <v>0.6907740101</v>
      </c>
      <c r="AN58" s="132">
        <f>sum('Transportation and Industrial G'!AL$33)*10^9*'Assumptions (O&amp;G Upstream)'!AM$309/'Assumptions (O&amp;G Upstream)'!AM$319/10^9*'Inflation GDP Population'!$S$18/'Inflation GDP Population'!AL$18</f>
        <v>0.7003648159</v>
      </c>
      <c r="AO58" s="132">
        <f>sum('Transportation and Industrial G'!AM$33)*10^9*'Assumptions (O&amp;G Upstream)'!AN$309/'Assumptions (O&amp;G Upstream)'!AN$319/10^9*'Inflation GDP Population'!$S$18/'Inflation GDP Population'!AM$18</f>
        <v>0.693646894</v>
      </c>
      <c r="AP58" s="132">
        <f>sum('Transportation and Industrial G'!AN$33)*10^9*'Assumptions (O&amp;G Upstream)'!AO$309/'Assumptions (O&amp;G Upstream)'!AO$319/10^9*'Inflation GDP Population'!$S$18/'Inflation GDP Population'!AN$18</f>
        <v>0.6976738878</v>
      </c>
      <c r="AQ58" s="132">
        <f>sum('Transportation and Industrial G'!AO$33)*10^9*'Assumptions (O&amp;G Upstream)'!AP$309/'Assumptions (O&amp;G Upstream)'!AP$319/10^9*'Inflation GDP Population'!$S$18/'Inflation GDP Population'!AO$18</f>
        <v>0.6985967455</v>
      </c>
      <c r="AR58" s="132">
        <f>sum('Transportation and Industrial G'!AP$33)*10^9*'Assumptions (O&amp;G Upstream)'!AQ$309/'Assumptions (O&amp;G Upstream)'!AQ$319/10^9*'Inflation GDP Population'!$S$18/'Inflation GDP Population'!AP$18</f>
        <v>0.7044317876</v>
      </c>
      <c r="AS58" s="132">
        <f>sum('Transportation and Industrial G'!AQ$33)*10^9*'Assumptions (O&amp;G Upstream)'!AR$309/'Assumptions (O&amp;G Upstream)'!AR$319/10^9*'Inflation GDP Population'!$S$18/'Inflation GDP Population'!AQ$18</f>
        <v>0.7042925584</v>
      </c>
      <c r="AT58" s="132">
        <f>sum('Transportation and Industrial G'!AR$33)*10^9*'Assumptions (O&amp;G Upstream)'!AS$309/'Assumptions (O&amp;G Upstream)'!AS$319/10^9*'Inflation GDP Population'!$S$18/'Inflation GDP Population'!AR$18</f>
        <v>0.7093970162</v>
      </c>
      <c r="AU58" s="132">
        <f>sum('Transportation and Industrial G'!AS$33)*10^9*'Assumptions (O&amp;G Upstream)'!AT$309/'Assumptions (O&amp;G Upstream)'!AT$319/10^9*'Inflation GDP Population'!$S$18/'Inflation GDP Population'!AS$18</f>
        <v>0.7071366366</v>
      </c>
      <c r="AV58" s="132">
        <f>sum('Transportation and Industrial G'!AT$33)*10^9*'Assumptions (O&amp;G Upstream)'!AU$309/'Assumptions (O&amp;G Upstream)'!AU$319/10^9*'Inflation GDP Population'!$S$18/'Inflation GDP Population'!AT$18</f>
        <v>0.7067339129</v>
      </c>
      <c r="AW58" s="132">
        <f>sum('Transportation and Industrial G'!AU$33)*10^9*'Assumptions (O&amp;G Upstream)'!AV$309/'Assumptions (O&amp;G Upstream)'!AV$319/10^9*'Inflation GDP Population'!$S$18/'Inflation GDP Population'!AU$18</f>
        <v>0.7064097969</v>
      </c>
      <c r="AX58" s="132">
        <f>sum('Transportation and Industrial G'!AV$33)*10^9*'Assumptions (O&amp;G Upstream)'!AW$309/'Assumptions (O&amp;G Upstream)'!AW$319/10^9*'Inflation GDP Population'!$S$18/'Inflation GDP Population'!AV$18</f>
        <v>0.7047615728</v>
      </c>
      <c r="AY58" s="132">
        <f>sum('Transportation and Industrial G'!AW$33)*10^9*'Assumptions (O&amp;G Upstream)'!AX$309/'Assumptions (O&amp;G Upstream)'!AX$319/10^9*'Inflation GDP Population'!$S$18/'Inflation GDP Population'!AW$18</f>
        <v>0.7028450295</v>
      </c>
      <c r="AZ58" s="132">
        <f>sum('Transportation and Industrial G'!AX$33)*10^9*'Assumptions (O&amp;G Upstream)'!AY$309/'Assumptions (O&amp;G Upstream)'!AY$319/10^9*'Inflation GDP Population'!$S$18/'Inflation GDP Population'!AX$18</f>
        <v>0.7010590468</v>
      </c>
      <c r="BA58" s="132">
        <f>sum('Transportation and Industrial G'!AY$33)*10^9*'Assumptions (O&amp;G Upstream)'!AZ$309/'Assumptions (O&amp;G Upstream)'!AZ$319/10^9*'Inflation GDP Population'!$S$18/'Inflation GDP Population'!AY$18</f>
        <v>0.6977937158</v>
      </c>
      <c r="BB58" s="132">
        <f>sum('Transportation and Industrial G'!AZ$33)*10^9*'Assumptions (O&amp;G Upstream)'!BA$309/'Assumptions (O&amp;G Upstream)'!BA$319/10^9*'Inflation GDP Population'!$S$18/'Inflation GDP Population'!AZ$18</f>
        <v>0.6940316063</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5.017867598</v>
      </c>
      <c r="E59" s="132">
        <f>sum('Assumptions (NG non-electricity'!C$7)*10^15*'Assumptions (O&amp;G Upstream)'!D$312/'Assumptions (O&amp;G Upstream)'!D$320/10^9/10^3*'Inflation GDP Population'!$S$18/'Inflation GDP Population'!C$18</f>
        <v>3.748058145</v>
      </c>
      <c r="F59" s="132">
        <f>sum('Assumptions (NG non-electricity'!D$7)*10^15*'Assumptions (O&amp;G Upstream)'!E$312/'Assumptions (O&amp;G Upstream)'!E$320/10^9/10^3*'Inflation GDP Population'!$S$18/'Inflation GDP Population'!D$18</f>
        <v>3.32883166</v>
      </c>
      <c r="G59" s="132">
        <f>sum('Assumptions (NG non-electricity'!E$7)*10^15*'Assumptions (O&amp;G Upstream)'!F$312/'Assumptions (O&amp;G Upstream)'!F$320/10^9/10^3*'Inflation GDP Population'!$S$18/'Inflation GDP Population'!E$18</f>
        <v>5.073183878</v>
      </c>
      <c r="H59" s="132">
        <f>sum('Assumptions (NG non-electricity'!F$7)*10^15*'Assumptions (O&amp;G Upstream)'!G$312/'Assumptions (O&amp;G Upstream)'!G$320/10^9/10^3*'Inflation GDP Population'!$S$18/'Inflation GDP Population'!F$18</f>
        <v>5.362565726</v>
      </c>
      <c r="I59" s="132">
        <f>sum('Assumptions (NG non-electricity'!G$7)*10^15*'Assumptions (O&amp;G Upstream)'!H$312/'Assumptions (O&amp;G Upstream)'!H$320/10^9/10^3*'Inflation GDP Population'!$S$18/'Inflation GDP Population'!G$18</f>
        <v>7.296224506</v>
      </c>
      <c r="J59" s="132">
        <f>sum('Assumptions (NG non-electricity'!H$7)*10^15*'Assumptions (O&amp;G Upstream)'!I$312/'Assumptions (O&amp;G Upstream)'!I$320/10^9/10^3*'Inflation GDP Population'!$S$18/'Inflation GDP Population'!H$18</f>
        <v>5.574174864</v>
      </c>
      <c r="K59" s="132">
        <f>sum('Assumptions (NG non-electricity'!I$7)*10^15*'Assumptions (O&amp;G Upstream)'!J$312/'Assumptions (O&amp;G Upstream)'!J$320/10^9/10^3*'Inflation GDP Population'!$S$18/'Inflation GDP Population'!I$18</f>
        <v>5.612616602</v>
      </c>
      <c r="L59" s="132">
        <f>sum('Assumptions (NG non-electricity'!J$7)*10^15*'Assumptions (O&amp;G Upstream)'!K$312/'Assumptions (O&amp;G Upstream)'!K$320/10^9/10^3*'Inflation GDP Population'!$S$18/'Inflation GDP Population'!J$18</f>
        <v>6.885937906</v>
      </c>
      <c r="M59" s="132">
        <f>sum('Assumptions (NG non-electricity'!K$7)*10^15*'Assumptions (O&amp;G Upstream)'!L$312/'Assumptions (O&amp;G Upstream)'!L$320/10^9/10^3*'Inflation GDP Population'!$S$18/'Inflation GDP Population'!K$18</f>
        <v>2.811623241</v>
      </c>
      <c r="N59" s="132">
        <f>sum('Assumptions (NG non-electricity'!L$7)*10^15*'Assumptions (O&amp;G Upstream)'!M$312/'Assumptions (O&amp;G Upstream)'!M$320/10^9/10^3*'Inflation GDP Population'!$S$18/'Inflation GDP Population'!L$18</f>
        <v>3.398567073</v>
      </c>
      <c r="O59" s="132">
        <f>sum('Assumptions (NG non-electricity'!M$7)*10^15*'Assumptions (O&amp;G Upstream)'!N$312/'Assumptions (O&amp;G Upstream)'!N$320/10^9/10^3*'Inflation GDP Population'!$S$18/'Inflation GDP Population'!M$18</f>
        <v>3.124558759</v>
      </c>
      <c r="P59" s="132">
        <f>sum('Assumptions (NG non-electricity'!N$7)*10^15*'Assumptions (O&amp;G Upstream)'!O$312/'Assumptions (O&amp;G Upstream)'!O$320/10^9/10^3*'Inflation GDP Population'!$S$18/'Inflation GDP Population'!N$18</f>
        <v>2.184402036</v>
      </c>
      <c r="Q59" s="132">
        <f>sum('Assumptions (NG non-electricity'!O$7)*10^15*'Assumptions (O&amp;G Upstream)'!P$312/'Assumptions (O&amp;G Upstream)'!P$320/10^9/10^3*'Inflation GDP Population'!$S$18/'Inflation GDP Population'!O$18</f>
        <v>3.044672587</v>
      </c>
      <c r="R59" s="132">
        <f>sum('Assumptions (NG non-electricity'!P$7)*10^15*'Assumptions (O&amp;G Upstream)'!Q$312/'Assumptions (O&amp;G Upstream)'!Q$320/10^9/10^3*'Inflation GDP Population'!$S$18/'Inflation GDP Population'!P$18</f>
        <v>3.573351893</v>
      </c>
      <c r="S59" s="132">
        <f>sum('Assumptions (NG non-electricity'!Q$7)*10^15*'Assumptions (O&amp;G Upstream)'!R$312/'Assumptions (O&amp;G Upstream)'!R$320/10^9/10^3*'Inflation GDP Population'!$S$18/'Inflation GDP Population'!Q$18</f>
        <v>2.121173022</v>
      </c>
      <c r="T59" s="132">
        <f>sum('Assumptions (NG non-electricity'!R$7)*10^15*'Assumptions (O&amp;G Upstream)'!S$312/'Assumptions (O&amp;G Upstream)'!S$320/10^9/10^3*'Inflation GDP Population'!$S$18/'Inflation GDP Population'!R$18</f>
        <v>2.032022799</v>
      </c>
      <c r="U59" s="132">
        <f>sum('Assumptions (NG non-electricity'!S$7)*10^15*'Assumptions (O&amp;G Upstream)'!T$312/'Assumptions (O&amp;G Upstream)'!T$320/10^9/10^3*'Inflation GDP Population'!$S$18/'Inflation GDP Population'!S$18</f>
        <v>2.459967664</v>
      </c>
      <c r="V59" s="132">
        <f>sum('Assumptions (NG non-electricity'!T$7)*10^15*'Assumptions (O&amp;G Upstream)'!U$312/'Assumptions (O&amp;G Upstream)'!U$320/10^9/10^3*'Inflation GDP Population'!$S$18/'Inflation GDP Population'!T$18</f>
        <v>2.567637239</v>
      </c>
      <c r="W59" s="132">
        <f>sum('Assumptions (NG non-electricity'!U$7)*10^15*'Assumptions (O&amp;G Upstream)'!V$312/'Assumptions (O&amp;G Upstream)'!V$320/10^9/10^3*'Inflation GDP Population'!$S$18/'Inflation GDP Population'!U$18</f>
        <v>2.48194376</v>
      </c>
      <c r="X59" s="132">
        <f>sum('Assumptions (NG non-electricity'!V$7)*10^15*'Assumptions (O&amp;G Upstream)'!W$312/'Assumptions (O&amp;G Upstream)'!W$320/10^9/10^3*'Inflation GDP Population'!$S$18/'Inflation GDP Population'!V$18</f>
        <v>2.570697543</v>
      </c>
      <c r="Y59" s="132">
        <f>sum('Assumptions (NG non-electricity'!W$7)*10^15*'Assumptions (O&amp;G Upstream)'!X$312/'Assumptions (O&amp;G Upstream)'!X$320/10^9/10^3*'Inflation GDP Population'!$S$18/'Inflation GDP Population'!W$18</f>
        <v>2.53902409</v>
      </c>
      <c r="Z59" s="132">
        <f>sum('Assumptions (NG non-electricity'!X$7)*10^15*'Assumptions (O&amp;G Upstream)'!Y$312/'Assumptions (O&amp;G Upstream)'!Y$320/10^9/10^3*'Inflation GDP Population'!$S$18/'Inflation GDP Population'!X$18</f>
        <v>2.57713897</v>
      </c>
      <c r="AA59" s="132">
        <f>sum('Assumptions (NG non-electricity'!Y$7)*10^15*'Assumptions (O&amp;G Upstream)'!Z$312/'Assumptions (O&amp;G Upstream)'!Z$320/10^9/10^3*'Inflation GDP Population'!$S$18/'Inflation GDP Population'!Y$18</f>
        <v>2.722293116</v>
      </c>
      <c r="AB59" s="132">
        <f>sum('Assumptions (NG non-electricity'!Z$7)*10^15*'Assumptions (O&amp;G Upstream)'!AA$312/'Assumptions (O&amp;G Upstream)'!AA$320/10^9/10^3*'Inflation GDP Population'!$S$18/'Inflation GDP Population'!Z$18</f>
        <v>2.909412453</v>
      </c>
      <c r="AC59" s="132">
        <f>sum('Assumptions (NG non-electricity'!AA$7)*10^15*'Assumptions (O&amp;G Upstream)'!AB$312/'Assumptions (O&amp;G Upstream)'!AB$320/10^9/10^3*'Inflation GDP Population'!$S$18/'Inflation GDP Population'!AA$18</f>
        <v>3.1458237</v>
      </c>
      <c r="AD59" s="132">
        <f>sum('Assumptions (NG non-electricity'!AB$7)*10^15*'Assumptions (O&amp;G Upstream)'!AC$312/'Assumptions (O&amp;G Upstream)'!AC$320/10^9/10^3*'Inflation GDP Population'!$S$18/'Inflation GDP Population'!AB$18</f>
        <v>3.245498473</v>
      </c>
      <c r="AE59" s="132">
        <f>sum('Assumptions (NG non-electricity'!AC$7)*10^15*'Assumptions (O&amp;G Upstream)'!AD$312/'Assumptions (O&amp;G Upstream)'!AD$320/10^9/10^3*'Inflation GDP Population'!$S$18/'Inflation GDP Population'!AC$18</f>
        <v>3.30302607</v>
      </c>
      <c r="AF59" s="132">
        <f>sum('Assumptions (NG non-electricity'!AD$7)*10^15*'Assumptions (O&amp;G Upstream)'!AE$312/'Assumptions (O&amp;G Upstream)'!AE$320/10^9/10^3*'Inflation GDP Population'!$S$18/'Inflation GDP Population'!AD$18</f>
        <v>3.411209135</v>
      </c>
      <c r="AG59" s="132">
        <f>sum('Assumptions (NG non-electricity'!AE$7)*10^15*'Assumptions (O&amp;G Upstream)'!AF$312/'Assumptions (O&amp;G Upstream)'!AF$320/10^9/10^3*'Inflation GDP Population'!$S$18/'Inflation GDP Population'!AE$18</f>
        <v>3.462723172</v>
      </c>
      <c r="AH59" s="132">
        <f>sum('Assumptions (NG non-electricity'!AF$7)*10^15*'Assumptions (O&amp;G Upstream)'!AG$312/'Assumptions (O&amp;G Upstream)'!AG$320/10^9/10^3*'Inflation GDP Population'!$S$18/'Inflation GDP Population'!AF$18</f>
        <v>3.531426446</v>
      </c>
      <c r="AI59" s="132">
        <f>sum('Assumptions (NG non-electricity'!AG$7)*10^15*'Assumptions (O&amp;G Upstream)'!AH$312/'Assumptions (O&amp;G Upstream)'!AH$320/10^9/10^3*'Inflation GDP Population'!$S$18/'Inflation GDP Population'!AG$18</f>
        <v>3.551471914</v>
      </c>
      <c r="AJ59" s="132">
        <f>sum('Assumptions (NG non-electricity'!AH$7)*10^15*'Assumptions (O&amp;G Upstream)'!AI$312/'Assumptions (O&amp;G Upstream)'!AI$320/10^9/10^3*'Inflation GDP Population'!$S$18/'Inflation GDP Population'!AH$18</f>
        <v>3.713647327</v>
      </c>
      <c r="AK59" s="132">
        <f>sum('Assumptions (NG non-electricity'!AI$7)*10^15*'Assumptions (O&amp;G Upstream)'!AJ$312/'Assumptions (O&amp;G Upstream)'!AJ$320/10^9/10^3*'Inflation GDP Population'!$S$18/'Inflation GDP Population'!AI$18</f>
        <v>3.806895668</v>
      </c>
      <c r="AL59" s="132">
        <f>sum('Assumptions (NG non-electricity'!AJ$7)*10^15*'Assumptions (O&amp;G Upstream)'!AK$312/'Assumptions (O&amp;G Upstream)'!AK$320/10^9/10^3*'Inflation GDP Population'!$S$18/'Inflation GDP Population'!AJ$18</f>
        <v>3.88580106</v>
      </c>
      <c r="AM59" s="132">
        <f>sum('Assumptions (NG non-electricity'!AK$7)*10^15*'Assumptions (O&amp;G Upstream)'!AL$312/'Assumptions (O&amp;G Upstream)'!AL$320/10^9/10^3*'Inflation GDP Population'!$S$18/'Inflation GDP Population'!AK$18</f>
        <v>3.965256789</v>
      </c>
      <c r="AN59" s="132">
        <f>sum('Assumptions (NG non-electricity'!AL$7)*10^15*'Assumptions (O&amp;G Upstream)'!AM$312/'Assumptions (O&amp;G Upstream)'!AM$320/10^9/10^3*'Inflation GDP Population'!$S$18/'Inflation GDP Population'!AL$18</f>
        <v>4.081758455</v>
      </c>
      <c r="AO59" s="132">
        <f>sum('Assumptions (NG non-electricity'!AM$7)*10^15*'Assumptions (O&amp;G Upstream)'!AN$312/'Assumptions (O&amp;G Upstream)'!AN$320/10^9/10^3*'Inflation GDP Population'!$S$18/'Inflation GDP Population'!AM$18</f>
        <v>4.143124784</v>
      </c>
      <c r="AP59" s="132">
        <f>sum('Assumptions (NG non-electricity'!AN$7)*10^15*'Assumptions (O&amp;G Upstream)'!AO$312/'Assumptions (O&amp;G Upstream)'!AO$320/10^9/10^3*'Inflation GDP Population'!$S$18/'Inflation GDP Population'!AN$18</f>
        <v>4.194926879</v>
      </c>
      <c r="AQ59" s="132">
        <f>sum('Assumptions (NG non-electricity'!AO$7)*10^15*'Assumptions (O&amp;G Upstream)'!AP$312/'Assumptions (O&amp;G Upstream)'!AP$320/10^9/10^3*'Inflation GDP Population'!$S$18/'Inflation GDP Population'!AO$18</f>
        <v>4.259380587</v>
      </c>
      <c r="AR59" s="132">
        <f>sum('Assumptions (NG non-electricity'!AP$7)*10^15*'Assumptions (O&amp;G Upstream)'!AQ$312/'Assumptions (O&amp;G Upstream)'!AQ$320/10^9/10^3*'Inflation GDP Population'!$S$18/'Inflation GDP Population'!AP$18</f>
        <v>4.36407482</v>
      </c>
      <c r="AS59" s="132">
        <f>sum('Assumptions (NG non-electricity'!AQ$7)*10^15*'Assumptions (O&amp;G Upstream)'!AR$312/'Assumptions (O&amp;G Upstream)'!AR$320/10^9/10^3*'Inflation GDP Population'!$S$18/'Inflation GDP Population'!AQ$18</f>
        <v>4.3960485</v>
      </c>
      <c r="AT59" s="132">
        <f>sum('Assumptions (NG non-electricity'!AR$7)*10^15*'Assumptions (O&amp;G Upstream)'!AS$312/'Assumptions (O&amp;G Upstream)'!AS$320/10^9/10^3*'Inflation GDP Population'!$S$18/'Inflation GDP Population'!AR$18</f>
        <v>4.485729998</v>
      </c>
      <c r="AU59" s="132">
        <f>sum('Assumptions (NG non-electricity'!AS$7)*10^15*'Assumptions (O&amp;G Upstream)'!AT$312/'Assumptions (O&amp;G Upstream)'!AT$320/10^9/10^3*'Inflation GDP Population'!$S$18/'Inflation GDP Population'!AS$18</f>
        <v>4.59802966</v>
      </c>
      <c r="AV59" s="132">
        <f>sum('Assumptions (NG non-electricity'!AT$7)*10^15*'Assumptions (O&amp;G Upstream)'!AU$312/'Assumptions (O&amp;G Upstream)'!AU$320/10^9/10^3*'Inflation GDP Population'!$S$18/'Inflation GDP Population'!AT$18</f>
        <v>4.733045881</v>
      </c>
      <c r="AW59" s="132">
        <f>sum('Assumptions (NG non-electricity'!AU$7)*10^15*'Assumptions (O&amp;G Upstream)'!AV$312/'Assumptions (O&amp;G Upstream)'!AV$320/10^9/10^3*'Inflation GDP Population'!$S$18/'Inflation GDP Population'!AU$18</f>
        <v>4.86366185</v>
      </c>
      <c r="AX59" s="132">
        <f>sum('Assumptions (NG non-electricity'!AV$7)*10^15*'Assumptions (O&amp;G Upstream)'!AW$312/'Assumptions (O&amp;G Upstream)'!AW$320/10^9/10^3*'Inflation GDP Population'!$S$18/'Inflation GDP Population'!AV$18</f>
        <v>4.97269543</v>
      </c>
      <c r="AY59" s="132">
        <f>sum('Assumptions (NG non-electricity'!AW$7)*10^15*'Assumptions (O&amp;G Upstream)'!AX$312/'Assumptions (O&amp;G Upstream)'!AX$320/10^9/10^3*'Inflation GDP Population'!$S$18/'Inflation GDP Population'!AW$18</f>
        <v>5.103790858</v>
      </c>
      <c r="AZ59" s="132">
        <f>sum('Assumptions (NG non-electricity'!AX$7)*10^15*'Assumptions (O&amp;G Upstream)'!AY$312/'Assumptions (O&amp;G Upstream)'!AY$320/10^9/10^3*'Inflation GDP Population'!$S$18/'Inflation GDP Population'!AX$18</f>
        <v>5.30444822</v>
      </c>
      <c r="BA59" s="132">
        <f>sum('Assumptions (NG non-electricity'!AY$7)*10^15*'Assumptions (O&amp;G Upstream)'!AZ$312/'Assumptions (O&amp;G Upstream)'!AZ$320/10^9/10^3*'Inflation GDP Population'!$S$18/'Inflation GDP Population'!AY$18</f>
        <v>5.474613756</v>
      </c>
      <c r="BB59" s="132">
        <f>sum('Assumptions (NG non-electricity'!AZ$7)*10^15*'Assumptions (O&amp;G Upstream)'!BA$312/'Assumptions (O&amp;G Upstream)'!BA$320/10^9/10^3*'Inflation GDP Population'!$S$18/'Inflation GDP Population'!AZ$18</f>
        <v>5.631898388</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1.345056603</v>
      </c>
      <c r="E60" s="132">
        <f>sum('Assumptions (NG non-electricity'!C$3)*10^15*'Assumptions (O&amp;G Upstream)'!D$312/'Assumptions (O&amp;G Upstream)'!D$320/10^9/10^3*'Inflation GDP Population'!$S$18/'Inflation GDP Population'!C$18</f>
        <v>1.136695537</v>
      </c>
      <c r="F60" s="132">
        <f>sum('Assumptions (NG non-electricity'!D$3)*10^15*'Assumptions (O&amp;G Upstream)'!E$312/'Assumptions (O&amp;G Upstream)'!E$320/10^9/10^3*'Inflation GDP Population'!$S$18/'Inflation GDP Population'!D$18</f>
        <v>0.9500888641</v>
      </c>
      <c r="G60" s="132">
        <f>sum('Assumptions (NG non-electricity'!E$3)*10^15*'Assumptions (O&amp;G Upstream)'!F$312/'Assumptions (O&amp;G Upstream)'!F$320/10^9/10^3*'Inflation GDP Population'!$S$18/'Inflation GDP Population'!E$18</f>
        <v>1.593688806</v>
      </c>
      <c r="H60" s="132">
        <f>sum('Assumptions (NG non-electricity'!F$3)*10^15*'Assumptions (O&amp;G Upstream)'!G$312/'Assumptions (O&amp;G Upstream)'!G$320/10^9/10^3*'Inflation GDP Population'!$S$18/'Inflation GDP Population'!F$18</f>
        <v>1.697375637</v>
      </c>
      <c r="I60" s="132">
        <f>sum('Assumptions (NG non-electricity'!G$3)*10^15*'Assumptions (O&amp;G Upstream)'!H$312/'Assumptions (O&amp;G Upstream)'!H$320/10^9/10^3*'Inflation GDP Population'!$S$18/'Inflation GDP Population'!G$18</f>
        <v>2.402972907</v>
      </c>
      <c r="J60" s="132">
        <f>sum('Assumptions (NG non-electricity'!H$3)*10^15*'Assumptions (O&amp;G Upstream)'!I$312/'Assumptions (O&amp;G Upstream)'!I$320/10^9/10^3*'Inflation GDP Population'!$S$18/'Inflation GDP Population'!H$18</f>
        <v>1.703740055</v>
      </c>
      <c r="K60" s="132">
        <f>sum('Assumptions (NG non-electricity'!I$3)*10^15*'Assumptions (O&amp;G Upstream)'!J$312/'Assumptions (O&amp;G Upstream)'!J$320/10^9/10^3*'Inflation GDP Population'!$S$18/'Inflation GDP Population'!I$18</f>
        <v>1.717005011</v>
      </c>
      <c r="L60" s="132">
        <f>sum('Assumptions (NG non-electricity'!J$3)*10^15*'Assumptions (O&amp;G Upstream)'!K$312/'Assumptions (O&amp;G Upstream)'!K$320/10^9/10^3*'Inflation GDP Population'!$S$18/'Inflation GDP Population'!J$18</f>
        <v>2.252588699</v>
      </c>
      <c r="M60" s="132">
        <f>sum('Assumptions (NG non-electricity'!K$3)*10^15*'Assumptions (O&amp;G Upstream)'!L$312/'Assumptions (O&amp;G Upstream)'!L$320/10^9/10^3*'Inflation GDP Population'!$S$18/'Inflation GDP Population'!K$18</f>
        <v>0.9942317499</v>
      </c>
      <c r="N60" s="132">
        <f>sum('Assumptions (NG non-electricity'!L$3)*10^15*'Assumptions (O&amp;G Upstream)'!M$312/'Assumptions (O&amp;G Upstream)'!M$320/10^9/10^3*'Inflation GDP Population'!$S$18/'Inflation GDP Population'!L$18</f>
        <v>1.197350979</v>
      </c>
      <c r="O60" s="132">
        <f>sum('Assumptions (NG non-electricity'!M$3)*10^15*'Assumptions (O&amp;G Upstream)'!N$312/'Assumptions (O&amp;G Upstream)'!N$320/10^9/10^3*'Inflation GDP Population'!$S$18/'Inflation GDP Population'!M$18</f>
        <v>0.9884507704</v>
      </c>
      <c r="P60" s="132">
        <f>sum('Assumptions (NG non-electricity'!N$3)*10^15*'Assumptions (O&amp;G Upstream)'!O$312/'Assumptions (O&amp;G Upstream)'!O$320/10^9/10^3*'Inflation GDP Population'!$S$18/'Inflation GDP Population'!N$18</f>
        <v>0.6073701811</v>
      </c>
      <c r="Q60" s="132">
        <f>sum('Assumptions (NG non-electricity'!O$3)*10^15*'Assumptions (O&amp;G Upstream)'!P$312/'Assumptions (O&amp;G Upstream)'!P$320/10^9/10^3*'Inflation GDP Population'!$S$18/'Inflation GDP Population'!O$18</f>
        <v>0.918726702</v>
      </c>
      <c r="R60" s="132">
        <f>sum('Assumptions (NG non-electricity'!P$3)*10^15*'Assumptions (O&amp;G Upstream)'!Q$312/'Assumptions (O&amp;G Upstream)'!Q$320/10^9/10^3*'Inflation GDP Population'!$S$18/'Inflation GDP Population'!P$18</f>
        <v>1.133903794</v>
      </c>
      <c r="S60" s="132">
        <f>sum('Assumptions (NG non-electricity'!Q$3)*10^15*'Assumptions (O&amp;G Upstream)'!R$312/'Assumptions (O&amp;G Upstream)'!R$320/10^9/10^3*'Inflation GDP Population'!$S$18/'Inflation GDP Population'!Q$18</f>
        <v>0.6178230663</v>
      </c>
      <c r="T60" s="132">
        <f>sum('Assumptions (NG non-electricity'!R$3)*10^15*'Assumptions (O&amp;G Upstream)'!S$312/'Assumptions (O&amp;G Upstream)'!S$320/10^9/10^3*'Inflation GDP Population'!$S$18/'Inflation GDP Population'!R$18</f>
        <v>0.5684402139</v>
      </c>
      <c r="U60" s="132">
        <f>sum('Assumptions (NG non-electricity'!S$3)*10^15*'Assumptions (O&amp;G Upstream)'!T$312/'Assumptions (O&amp;G Upstream)'!T$320/10^9/10^3*'Inflation GDP Population'!$S$18/'Inflation GDP Population'!S$18</f>
        <v>0.6423420463</v>
      </c>
      <c r="V60" s="132">
        <f>sum('Assumptions (NG non-electricity'!T$3)*10^15*'Assumptions (O&amp;G Upstream)'!U$312/'Assumptions (O&amp;G Upstream)'!U$320/10^9/10^3*'Inflation GDP Population'!$S$18/'Inflation GDP Population'!T$18</f>
        <v>0.6705772746</v>
      </c>
      <c r="W60" s="132">
        <f>sum('Assumptions (NG non-electricity'!U$3)*10^15*'Assumptions (O&amp;G Upstream)'!V$312/'Assumptions (O&amp;G Upstream)'!V$320/10^9/10^3*'Inflation GDP Population'!$S$18/'Inflation GDP Population'!U$18</f>
        <v>0.6483119051</v>
      </c>
      <c r="X60" s="132">
        <f>sum('Assumptions (NG non-electricity'!V$3)*10^15*'Assumptions (O&amp;G Upstream)'!W$312/'Assumptions (O&amp;G Upstream)'!W$320/10^9/10^3*'Inflation GDP Population'!$S$18/'Inflation GDP Population'!V$18</f>
        <v>0.6716123166</v>
      </c>
      <c r="Y60" s="132">
        <f>sum('Assumptions (NG non-electricity'!W$3)*10^15*'Assumptions (O&amp;G Upstream)'!X$312/'Assumptions (O&amp;G Upstream)'!X$320/10^9/10^3*'Inflation GDP Population'!$S$18/'Inflation GDP Population'!W$18</f>
        <v>0.6634509902</v>
      </c>
      <c r="Z60" s="132">
        <f>sum('Assumptions (NG non-electricity'!X$3)*10^15*'Assumptions (O&amp;G Upstream)'!Y$312/'Assumptions (O&amp;G Upstream)'!Y$320/10^9/10^3*'Inflation GDP Population'!$S$18/'Inflation GDP Population'!X$18</f>
        <v>0.6735238768</v>
      </c>
      <c r="AA60" s="132">
        <f>sum('Assumptions (NG non-electricity'!Y$3)*10^15*'Assumptions (O&amp;G Upstream)'!Z$312/'Assumptions (O&amp;G Upstream)'!Z$320/10^9/10^3*'Inflation GDP Population'!$S$18/'Inflation GDP Population'!Y$18</f>
        <v>0.7115771333</v>
      </c>
      <c r="AB60" s="132">
        <f>sum('Assumptions (NG non-electricity'!Z$3)*10^15*'Assumptions (O&amp;G Upstream)'!AA$312/'Assumptions (O&amp;G Upstream)'!AA$320/10^9/10^3*'Inflation GDP Population'!$S$18/'Inflation GDP Population'!Z$18</f>
        <v>0.7606119925</v>
      </c>
      <c r="AC60" s="132">
        <f>sum('Assumptions (NG non-electricity'!AA$3)*10^15*'Assumptions (O&amp;G Upstream)'!AB$312/'Assumptions (O&amp;G Upstream)'!AB$320/10^9/10^3*'Inflation GDP Population'!$S$18/'Inflation GDP Population'!AA$18</f>
        <v>0.822549222</v>
      </c>
      <c r="AD60" s="132">
        <f>sum('Assumptions (NG non-electricity'!AB$3)*10^15*'Assumptions (O&amp;G Upstream)'!AC$312/'Assumptions (O&amp;G Upstream)'!AC$320/10^9/10^3*'Inflation GDP Population'!$S$18/'Inflation GDP Population'!AB$18</f>
        <v>0.8487454465</v>
      </c>
      <c r="AE60" s="132">
        <f>sum('Assumptions (NG non-electricity'!AC$3)*10^15*'Assumptions (O&amp;G Upstream)'!AD$312/'Assumptions (O&amp;G Upstream)'!AD$320/10^9/10^3*'Inflation GDP Population'!$S$18/'Inflation GDP Population'!AC$18</f>
        <v>0.8639239213</v>
      </c>
      <c r="AF60" s="132">
        <f>sum('Assumptions (NG non-electricity'!AD$3)*10^15*'Assumptions (O&amp;G Upstream)'!AE$312/'Assumptions (O&amp;G Upstream)'!AE$320/10^9/10^3*'Inflation GDP Population'!$S$18/'Inflation GDP Population'!AD$18</f>
        <v>0.8923561826</v>
      </c>
      <c r="AG60" s="132">
        <f>sum('Assumptions (NG non-electricity'!AE$3)*10^15*'Assumptions (O&amp;G Upstream)'!AF$312/'Assumptions (O&amp;G Upstream)'!AF$320/10^9/10^3*'Inflation GDP Population'!$S$18/'Inflation GDP Population'!AE$18</f>
        <v>0.9059683477</v>
      </c>
      <c r="AH60" s="132">
        <f>sum('Assumptions (NG non-electricity'!AF$3)*10^15*'Assumptions (O&amp;G Upstream)'!AG$312/'Assumptions (O&amp;G Upstream)'!AG$320/10^9/10^3*'Inflation GDP Population'!$S$18/'Inflation GDP Population'!AF$18</f>
        <v>0.9240804213</v>
      </c>
      <c r="AI60" s="132">
        <f>sum('Assumptions (NG non-electricity'!AG$3)*10^15*'Assumptions (O&amp;G Upstream)'!AH$312/'Assumptions (O&amp;G Upstream)'!AH$320/10^9/10^3*'Inflation GDP Population'!$S$18/'Inflation GDP Population'!AG$18</f>
        <v>0.9294613933</v>
      </c>
      <c r="AJ60" s="132">
        <f>sum('Assumptions (NG non-electricity'!AH$3)*10^15*'Assumptions (O&amp;G Upstream)'!AI$312/'Assumptions (O&amp;G Upstream)'!AI$320/10^9/10^3*'Inflation GDP Population'!$S$18/'Inflation GDP Population'!AH$18</f>
        <v>0.972044244</v>
      </c>
      <c r="AK60" s="132">
        <f>sum('Assumptions (NG non-electricity'!AI$3)*10^15*'Assumptions (O&amp;G Upstream)'!AJ$312/'Assumptions (O&amp;G Upstream)'!AJ$320/10^9/10^3*'Inflation GDP Population'!$S$18/'Inflation GDP Population'!AI$18</f>
        <v>0.9965929557</v>
      </c>
      <c r="AL60" s="132">
        <f>sum('Assumptions (NG non-electricity'!AJ$3)*10^15*'Assumptions (O&amp;G Upstream)'!AK$312/'Assumptions (O&amp;G Upstream)'!AK$320/10^9/10^3*'Inflation GDP Population'!$S$18/'Inflation GDP Population'!AJ$18</f>
        <v>1.017391124</v>
      </c>
      <c r="AM60" s="132">
        <f>sum('Assumptions (NG non-electricity'!AK$3)*10^15*'Assumptions (O&amp;G Upstream)'!AL$312/'Assumptions (O&amp;G Upstream)'!AL$320/10^9/10^3*'Inflation GDP Population'!$S$18/'Inflation GDP Population'!AK$18</f>
        <v>1.038337032</v>
      </c>
      <c r="AN60" s="132">
        <f>sum('Assumptions (NG non-electricity'!AL$3)*10^15*'Assumptions (O&amp;G Upstream)'!AM$312/'Assumptions (O&amp;G Upstream)'!AM$320/10^9/10^3*'Inflation GDP Population'!$S$18/'Inflation GDP Population'!AL$18</f>
        <v>1.068988644</v>
      </c>
      <c r="AO60" s="132">
        <f>sum('Assumptions (NG non-electricity'!AM$3)*10^15*'Assumptions (O&amp;G Upstream)'!AN$312/'Assumptions (O&amp;G Upstream)'!AN$320/10^9/10^3*'Inflation GDP Population'!$S$18/'Inflation GDP Population'!AM$18</f>
        <v>1.085204806</v>
      </c>
      <c r="AP60" s="132">
        <f>sum('Assumptions (NG non-electricity'!AN$3)*10^15*'Assumptions (O&amp;G Upstream)'!AO$312/'Assumptions (O&amp;G Upstream)'!AO$320/10^9/10^3*'Inflation GDP Population'!$S$18/'Inflation GDP Population'!AN$18</f>
        <v>1.098917661</v>
      </c>
      <c r="AQ60" s="132">
        <f>sum('Assumptions (NG non-electricity'!AO$3)*10^15*'Assumptions (O&amp;G Upstream)'!AP$312/'Assumptions (O&amp;G Upstream)'!AP$320/10^9/10^3*'Inflation GDP Population'!$S$18/'Inflation GDP Population'!AO$18</f>
        <v>1.115946681</v>
      </c>
      <c r="AR60" s="132">
        <f>sum('Assumptions (NG non-electricity'!AP$3)*10^15*'Assumptions (O&amp;G Upstream)'!AQ$312/'Assumptions (O&amp;G Upstream)'!AQ$320/10^9/10^3*'Inflation GDP Population'!$S$18/'Inflation GDP Population'!AP$18</f>
        <v>1.143522251</v>
      </c>
      <c r="AS60" s="132">
        <f>sum('Assumptions (NG non-electricity'!AQ$3)*10^15*'Assumptions (O&amp;G Upstream)'!AR$312/'Assumptions (O&amp;G Upstream)'!AR$320/10^9/10^3*'Inflation GDP Population'!$S$18/'Inflation GDP Population'!AQ$18</f>
        <v>1.152045291</v>
      </c>
      <c r="AT60" s="132">
        <f>sum('Assumptions (NG non-electricity'!AR$3)*10^15*'Assumptions (O&amp;G Upstream)'!AS$312/'Assumptions (O&amp;G Upstream)'!AS$320/10^9/10^3*'Inflation GDP Population'!$S$18/'Inflation GDP Population'!AR$18</f>
        <v>1.175693403</v>
      </c>
      <c r="AU60" s="132">
        <f>sum('Assumptions (NG non-electricity'!AS$3)*10^15*'Assumptions (O&amp;G Upstream)'!AT$312/'Assumptions (O&amp;G Upstream)'!AT$320/10^9/10^3*'Inflation GDP Population'!$S$18/'Inflation GDP Population'!AS$18</f>
        <v>1.205274142</v>
      </c>
      <c r="AV60" s="132">
        <f>sum('Assumptions (NG non-electricity'!AT$3)*10^15*'Assumptions (O&amp;G Upstream)'!AU$312/'Assumptions (O&amp;G Upstream)'!AU$320/10^9/10^3*'Inflation GDP Population'!$S$18/'Inflation GDP Population'!AT$18</f>
        <v>1.240815371</v>
      </c>
      <c r="AW60" s="132">
        <f>sum('Assumptions (NG non-electricity'!AU$3)*10^15*'Assumptions (O&amp;G Upstream)'!AV$312/'Assumptions (O&amp;G Upstream)'!AV$320/10^9/10^3*'Inflation GDP Population'!$S$18/'Inflation GDP Population'!AU$18</f>
        <v>1.275209319</v>
      </c>
      <c r="AX60" s="132">
        <f>sum('Assumptions (NG non-electricity'!AV$3)*10^15*'Assumptions (O&amp;G Upstream)'!AW$312/'Assumptions (O&amp;G Upstream)'!AW$320/10^9/10^3*'Inflation GDP Population'!$S$18/'Inflation GDP Population'!AV$18</f>
        <v>1.303949917</v>
      </c>
      <c r="AY60" s="132">
        <f>sum('Assumptions (NG non-electricity'!AW$3)*10^15*'Assumptions (O&amp;G Upstream)'!AX$312/'Assumptions (O&amp;G Upstream)'!AX$320/10^9/10^3*'Inflation GDP Population'!$S$18/'Inflation GDP Population'!AW$18</f>
        <v>1.338480878</v>
      </c>
      <c r="AZ60" s="132">
        <f>sum('Assumptions (NG non-electricity'!AX$3)*10^15*'Assumptions (O&amp;G Upstream)'!AY$312/'Assumptions (O&amp;G Upstream)'!AY$320/10^9/10^3*'Inflation GDP Population'!$S$18/'Inflation GDP Population'!AX$18</f>
        <v>1.391262521</v>
      </c>
      <c r="BA60" s="132">
        <f>sum('Assumptions (NG non-electricity'!AY$3)*10^15*'Assumptions (O&amp;G Upstream)'!AZ$312/'Assumptions (O&amp;G Upstream)'!AZ$320/10^9/10^3*'Inflation GDP Population'!$S$18/'Inflation GDP Population'!AY$18</f>
        <v>1.436055613</v>
      </c>
      <c r="BB60" s="132">
        <f>sum('Assumptions (NG non-electricity'!AZ$3)*10^15*'Assumptions (O&amp;G Upstream)'!BA$312/'Assumptions (O&amp;G Upstream)'!BA$320/10^9/10^3*'Inflation GDP Population'!$S$18/'Inflation GDP Population'!AZ$18</f>
        <v>1.477477359</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0.5082451167</v>
      </c>
      <c r="E61" s="132">
        <f>sum('Assumptions (NG non-electricity'!C$8)*10^15*'Assumptions (O&amp;G Upstream)'!D$312/'Assumptions (O&amp;G Upstream)'!D$320/10^9/10^3*'Inflation GDP Population'!$S$18/'Inflation GDP Population'!C$18</f>
        <v>0.4379531958</v>
      </c>
      <c r="F61" s="132">
        <f>sum('Assumptions (NG non-electricity'!D$8)*10^15*'Assumptions (O&amp;G Upstream)'!E$312/'Assumptions (O&amp;G Upstream)'!E$320/10^9/10^3*'Inflation GDP Population'!$S$18/'Inflation GDP Population'!D$18</f>
        <v>0.3543463157</v>
      </c>
      <c r="G61" s="132">
        <f>sum('Assumptions (NG non-electricity'!E$8)*10^15*'Assumptions (O&amp;G Upstream)'!F$312/'Assumptions (O&amp;G Upstream)'!F$320/10^9/10^3*'Inflation GDP Population'!$S$18/'Inflation GDP Population'!E$18</f>
        <v>0.5374986247</v>
      </c>
      <c r="H61" s="132">
        <f>sum('Assumptions (NG non-electricity'!F$8)*10^15*'Assumptions (O&amp;G Upstream)'!G$312/'Assumptions (O&amp;G Upstream)'!G$320/10^9/10^3*'Inflation GDP Population'!$S$18/'Inflation GDP Population'!F$18</f>
        <v>0.473733244</v>
      </c>
      <c r="I61" s="132">
        <f>sum('Assumptions (NG non-electricity'!G$8)*10^15*'Assumptions (O&amp;G Upstream)'!H$312/'Assumptions (O&amp;G Upstream)'!H$320/10^9/10^3*'Inflation GDP Population'!$S$18/'Inflation GDP Population'!G$18</f>
        <v>0.6368652656</v>
      </c>
      <c r="J61" s="132">
        <f>sum('Assumptions (NG non-electricity'!H$8)*10^15*'Assumptions (O&amp;G Upstream)'!I$312/'Assumptions (O&amp;G Upstream)'!I$320/10^9/10^3*'Inflation GDP Population'!$S$18/'Inflation GDP Population'!H$18</f>
        <v>0.4828876247</v>
      </c>
      <c r="K61" s="132">
        <f>sum('Assumptions (NG non-electricity'!I$8)*10^15*'Assumptions (O&amp;G Upstream)'!J$312/'Assumptions (O&amp;G Upstream)'!J$320/10^9/10^3*'Inflation GDP Population'!$S$18/'Inflation GDP Population'!I$18</f>
        <v>0.5455909688</v>
      </c>
      <c r="L61" s="132">
        <f>sum('Assumptions (NG non-electricity'!J$8)*10^15*'Assumptions (O&amp;G Upstream)'!K$312/'Assumptions (O&amp;G Upstream)'!K$320/10^9/10^3*'Inflation GDP Population'!$S$18/'Inflation GDP Population'!J$18</f>
        <v>0.7139943952</v>
      </c>
      <c r="M61" s="132">
        <f>sum('Assumptions (NG non-electricity'!K$8)*10^15*'Assumptions (O&amp;G Upstream)'!L$312/'Assumptions (O&amp;G Upstream)'!L$320/10^9/10^3*'Inflation GDP Population'!$S$18/'Inflation GDP Population'!K$18</f>
        <v>0.3496369224</v>
      </c>
      <c r="N61" s="132">
        <f>sum('Assumptions (NG non-electricity'!L$8)*10^15*'Assumptions (O&amp;G Upstream)'!M$312/'Assumptions (O&amp;G Upstream)'!M$320/10^9/10^3*'Inflation GDP Population'!$S$18/'Inflation GDP Population'!L$18</f>
        <v>0.396951446</v>
      </c>
      <c r="O61" s="132">
        <f>sum('Assumptions (NG non-electricity'!M$8)*10^15*'Assumptions (O&amp;G Upstream)'!N$312/'Assumptions (O&amp;G Upstream)'!N$320/10^9/10^3*'Inflation GDP Population'!$S$18/'Inflation GDP Population'!M$18</f>
        <v>0.3762330519</v>
      </c>
      <c r="P61" s="132">
        <f>sum('Assumptions (NG non-electricity'!N$8)*10^15*'Assumptions (O&amp;G Upstream)'!O$312/'Assumptions (O&amp;G Upstream)'!O$320/10^9/10^3*'Inflation GDP Population'!$S$18/'Inflation GDP Population'!N$18</f>
        <v>0.3070720745</v>
      </c>
      <c r="Q61" s="132">
        <f>sum('Assumptions (NG non-electricity'!O$8)*10^15*'Assumptions (O&amp;G Upstream)'!P$312/'Assumptions (O&amp;G Upstream)'!P$320/10^9/10^3*'Inflation GDP Population'!$S$18/'Inflation GDP Population'!O$18</f>
        <v>0.2671619975</v>
      </c>
      <c r="R61" s="132">
        <f>sum('Assumptions (NG non-electricity'!P$8)*10^15*'Assumptions (O&amp;G Upstream)'!Q$312/'Assumptions (O&amp;G Upstream)'!Q$320/10^9/10^3*'Inflation GDP Population'!$S$18/'Inflation GDP Population'!P$18</f>
        <v>0.2785023771</v>
      </c>
      <c r="S61" s="132">
        <f>sum('Assumptions (NG non-electricity'!Q$8)*10^15*'Assumptions (O&amp;G Upstream)'!R$312/'Assumptions (O&amp;G Upstream)'!R$320/10^9/10^3*'Inflation GDP Population'!$S$18/'Inflation GDP Population'!Q$18</f>
        <v>0.1817435697</v>
      </c>
      <c r="T61" s="132">
        <f>sum('Assumptions (NG non-electricity'!R$8)*10^15*'Assumptions (O&amp;G Upstream)'!S$312/'Assumptions (O&amp;G Upstream)'!S$320/10^9/10^3*'Inflation GDP Population'!$S$18/'Inflation GDP Population'!R$18</f>
        <v>0.1583362235</v>
      </c>
      <c r="U61" s="132">
        <f>sum('Assumptions (NG non-electricity'!S$8)*10^15*'Assumptions (O&amp;G Upstream)'!T$312/'Assumptions (O&amp;G Upstream)'!T$320/10^9/10^3*'Inflation GDP Population'!$S$18/'Inflation GDP Population'!S$18</f>
        <v>0.1763003282</v>
      </c>
      <c r="V61" s="132">
        <f>sum('Assumptions (NG non-electricity'!T$8)*10^15*'Assumptions (O&amp;G Upstream)'!U$312/'Assumptions (O&amp;G Upstream)'!U$320/10^9/10^3*'Inflation GDP Population'!$S$18/'Inflation GDP Population'!T$18</f>
        <v>0.187052245</v>
      </c>
      <c r="W61" s="132">
        <f>sum('Assumptions (NG non-electricity'!U$8)*10^15*'Assumptions (O&amp;G Upstream)'!V$312/'Assumptions (O&amp;G Upstream)'!V$320/10^9/10^3*'Inflation GDP Population'!$S$18/'Inflation GDP Population'!U$18</f>
        <v>0.1836947024</v>
      </c>
      <c r="X61" s="132">
        <f>sum('Assumptions (NG non-electricity'!V$8)*10^15*'Assumptions (O&amp;G Upstream)'!W$312/'Assumptions (O&amp;G Upstream)'!W$320/10^9/10^3*'Inflation GDP Population'!$S$18/'Inflation GDP Population'!V$18</f>
        <v>0.193202541</v>
      </c>
      <c r="Y61" s="132">
        <f>sum('Assumptions (NG non-electricity'!W$8)*10^15*'Assumptions (O&amp;G Upstream)'!X$312/'Assumptions (O&amp;G Upstream)'!X$320/10^9/10^3*'Inflation GDP Population'!$S$18/'Inflation GDP Population'!W$18</f>
        <v>0.1936772133</v>
      </c>
      <c r="Z61" s="132">
        <f>sum('Assumptions (NG non-electricity'!X$8)*10^15*'Assumptions (O&amp;G Upstream)'!Y$312/'Assumptions (O&amp;G Upstream)'!Y$320/10^9/10^3*'Inflation GDP Population'!$S$18/'Inflation GDP Population'!X$18</f>
        <v>0.1994354288</v>
      </c>
      <c r="AA61" s="132">
        <f>sum('Assumptions (NG non-electricity'!Y$8)*10^15*'Assumptions (O&amp;G Upstream)'!Z$312/'Assumptions (O&amp;G Upstream)'!Z$320/10^9/10^3*'Inflation GDP Population'!$S$18/'Inflation GDP Population'!Y$18</f>
        <v>0.2136311382</v>
      </c>
      <c r="AB61" s="132">
        <f>sum('Assumptions (NG non-electricity'!Z$8)*10^15*'Assumptions (O&amp;G Upstream)'!AA$312/'Assumptions (O&amp;G Upstream)'!AA$320/10^9/10^3*'Inflation GDP Population'!$S$18/'Inflation GDP Population'!Z$18</f>
        <v>0.231430967</v>
      </c>
      <c r="AC61" s="132">
        <f>sum('Assumptions (NG non-electricity'!AA$8)*10^15*'Assumptions (O&amp;G Upstream)'!AB$312/'Assumptions (O&amp;G Upstream)'!AB$320/10^9/10^3*'Inflation GDP Population'!$S$18/'Inflation GDP Population'!AA$18</f>
        <v>0.2535517859</v>
      </c>
      <c r="AD61" s="132">
        <f>sum('Assumptions (NG non-electricity'!AB$8)*10^15*'Assumptions (O&amp;G Upstream)'!AC$312/'Assumptions (O&amp;G Upstream)'!AC$320/10^9/10^3*'Inflation GDP Population'!$S$18/'Inflation GDP Population'!AB$18</f>
        <v>0.2649519974</v>
      </c>
      <c r="AE61" s="132">
        <f>sum('Assumptions (NG non-electricity'!AC$8)*10^15*'Assumptions (O&amp;G Upstream)'!AD$312/'Assumptions (O&amp;G Upstream)'!AD$320/10^9/10^3*'Inflation GDP Population'!$S$18/'Inflation GDP Population'!AC$18</f>
        <v>0.2730209289</v>
      </c>
      <c r="AF61" s="132">
        <f>sum('Assumptions (NG non-electricity'!AD$8)*10^15*'Assumptions (O&amp;G Upstream)'!AE$312/'Assumptions (O&amp;G Upstream)'!AE$320/10^9/10^3*'Inflation GDP Population'!$S$18/'Inflation GDP Population'!AD$18</f>
        <v>0.2853920807</v>
      </c>
      <c r="AG61" s="132">
        <f>sum('Assumptions (NG non-electricity'!AE$8)*10^15*'Assumptions (O&amp;G Upstream)'!AF$312/'Assumptions (O&amp;G Upstream)'!AF$320/10^9/10^3*'Inflation GDP Population'!$S$18/'Inflation GDP Population'!AE$18</f>
        <v>0.2931290603</v>
      </c>
      <c r="AH61" s="132">
        <f>sum('Assumptions (NG non-electricity'!AF$8)*10^15*'Assumptions (O&amp;G Upstream)'!AG$312/'Assumptions (O&amp;G Upstream)'!AG$320/10^9/10^3*'Inflation GDP Population'!$S$18/'Inflation GDP Population'!AF$18</f>
        <v>0.3023867297</v>
      </c>
      <c r="AI61" s="132">
        <f>sum('Assumptions (NG non-electricity'!AG$8)*10^15*'Assumptions (O&amp;G Upstream)'!AH$312/'Assumptions (O&amp;G Upstream)'!AH$320/10^9/10^3*'Inflation GDP Population'!$S$18/'Inflation GDP Population'!AG$18</f>
        <v>0.3075119641</v>
      </c>
      <c r="AJ61" s="132">
        <f>sum('Assumptions (NG non-electricity'!AH$8)*10^15*'Assumptions (O&amp;G Upstream)'!AI$312/'Assumptions (O&amp;G Upstream)'!AI$320/10^9/10^3*'Inflation GDP Population'!$S$18/'Inflation GDP Population'!AH$18</f>
        <v>0.3250650826</v>
      </c>
      <c r="AK61" s="132">
        <f>sum('Assumptions (NG non-electricity'!AI$8)*10^15*'Assumptions (O&amp;G Upstream)'!AJ$312/'Assumptions (O&amp;G Upstream)'!AJ$320/10^9/10^3*'Inflation GDP Population'!$S$18/'Inflation GDP Population'!AI$18</f>
        <v>0.3367725471</v>
      </c>
      <c r="AL61" s="132">
        <f>sum('Assumptions (NG non-electricity'!AJ$8)*10^15*'Assumptions (O&amp;G Upstream)'!AK$312/'Assumptions (O&amp;G Upstream)'!AK$320/10^9/10^3*'Inflation GDP Population'!$S$18/'Inflation GDP Population'!AJ$18</f>
        <v>0.3473178419</v>
      </c>
      <c r="AM61" s="132">
        <f>sum('Assumptions (NG non-electricity'!AK$8)*10^15*'Assumptions (O&amp;G Upstream)'!AL$312/'Assumptions (O&amp;G Upstream)'!AL$320/10^9/10^3*'Inflation GDP Population'!$S$18/'Inflation GDP Population'!AK$18</f>
        <v>0.3580040695</v>
      </c>
      <c r="AN61" s="132">
        <f>sum('Assumptions (NG non-electricity'!AL$8)*10^15*'Assumptions (O&amp;G Upstream)'!AM$312/'Assumptions (O&amp;G Upstream)'!AM$320/10^9/10^3*'Inflation GDP Population'!$S$18/'Inflation GDP Population'!AL$18</f>
        <v>0.3721582221</v>
      </c>
      <c r="AO61" s="132">
        <f>sum('Assumptions (NG non-electricity'!AM$8)*10^15*'Assumptions (O&amp;G Upstream)'!AN$312/'Assumptions (O&amp;G Upstream)'!AN$320/10^9/10^3*'Inflation GDP Population'!$S$18/'Inflation GDP Population'!AM$18</f>
        <v>0.3813902611</v>
      </c>
      <c r="AP61" s="132">
        <f>sum('Assumptions (NG non-electricity'!AN$8)*10^15*'Assumptions (O&amp;G Upstream)'!AO$312/'Assumptions (O&amp;G Upstream)'!AO$320/10^9/10^3*'Inflation GDP Population'!$S$18/'Inflation GDP Population'!AN$18</f>
        <v>0.3897881888</v>
      </c>
      <c r="AQ61" s="132">
        <f>sum('Assumptions (NG non-electricity'!AO$8)*10^15*'Assumptions (O&amp;G Upstream)'!AP$312/'Assumptions (O&amp;G Upstream)'!AP$320/10^9/10^3*'Inflation GDP Population'!$S$18/'Inflation GDP Population'!AO$18</f>
        <v>0.399409584</v>
      </c>
      <c r="AR61" s="132">
        <f>sum('Assumptions (NG non-electricity'!AP$8)*10^15*'Assumptions (O&amp;G Upstream)'!AQ$312/'Assumptions (O&amp;G Upstream)'!AQ$320/10^9/10^3*'Inflation GDP Population'!$S$18/'Inflation GDP Population'!AP$18</f>
        <v>0.4128958198</v>
      </c>
      <c r="AS61" s="132">
        <f>sum('Assumptions (NG non-electricity'!AQ$8)*10^15*'Assumptions (O&amp;G Upstream)'!AR$312/'Assumptions (O&amp;G Upstream)'!AR$320/10^9/10^3*'Inflation GDP Population'!$S$18/'Inflation GDP Population'!AQ$18</f>
        <v>0.4195645864</v>
      </c>
      <c r="AT61" s="132">
        <f>sum('Assumptions (NG non-electricity'!AR$8)*10^15*'Assumptions (O&amp;G Upstream)'!AS$312/'Assumptions (O&amp;G Upstream)'!AS$320/10^9/10^3*'Inflation GDP Population'!$S$18/'Inflation GDP Population'!AR$18</f>
        <v>0.4317898532</v>
      </c>
      <c r="AU61" s="132">
        <f>sum('Assumptions (NG non-electricity'!AS$8)*10^15*'Assumptions (O&amp;G Upstream)'!AT$312/'Assumptions (O&amp;G Upstream)'!AT$320/10^9/10^3*'Inflation GDP Population'!$S$18/'Inflation GDP Population'!AS$18</f>
        <v>0.4463051468</v>
      </c>
      <c r="AV61" s="132">
        <f>sum('Assumptions (NG non-electricity'!AT$8)*10^15*'Assumptions (O&amp;G Upstream)'!AU$312/'Assumptions (O&amp;G Upstream)'!AU$320/10^9/10^3*'Inflation GDP Population'!$S$18/'Inflation GDP Population'!AT$18</f>
        <v>0.4631720652</v>
      </c>
      <c r="AW61" s="132">
        <f>sum('Assumptions (NG non-electricity'!AU$8)*10^15*'Assumptions (O&amp;G Upstream)'!AV$312/'Assumptions (O&amp;G Upstream)'!AV$320/10^9/10^3*'Inflation GDP Population'!$S$18/'Inflation GDP Population'!AU$18</f>
        <v>0.4797664987</v>
      </c>
      <c r="AX61" s="132">
        <f>sum('Assumptions (NG non-electricity'!AV$8)*10^15*'Assumptions (O&amp;G Upstream)'!AW$312/'Assumptions (O&amp;G Upstream)'!AW$320/10^9/10^3*'Inflation GDP Population'!$S$18/'Inflation GDP Population'!AV$18</f>
        <v>0.494366757</v>
      </c>
      <c r="AY61" s="132">
        <f>sum('Assumptions (NG non-electricity'!AW$8)*10^15*'Assumptions (O&amp;G Upstream)'!AX$312/'Assumptions (O&amp;G Upstream)'!AX$320/10^9/10^3*'Inflation GDP Population'!$S$18/'Inflation GDP Population'!AW$18</f>
        <v>0.5112926179</v>
      </c>
      <c r="AZ61" s="132">
        <f>sum('Assumptions (NG non-electricity'!AX$8)*10^15*'Assumptions (O&amp;G Upstream)'!AY$312/'Assumptions (O&amp;G Upstream)'!AY$320/10^9/10^3*'Inflation GDP Population'!$S$18/'Inflation GDP Population'!AX$18</f>
        <v>0.5353858129</v>
      </c>
      <c r="BA61" s="132">
        <f>sum('Assumptions (NG non-electricity'!AY$8)*10^15*'Assumptions (O&amp;G Upstream)'!AZ$312/'Assumptions (O&amp;G Upstream)'!AZ$320/10^9/10^3*'Inflation GDP Population'!$S$18/'Inflation GDP Population'!AY$18</f>
        <v>0.556625492</v>
      </c>
      <c r="BB61" s="132">
        <f>sum('Assumptions (NG non-electricity'!AZ$8)*10^15*'Assumptions (O&amp;G Upstream)'!BA$312/'Assumptions (O&amp;G Upstream)'!BA$320/10^9/10^3*'Inflation GDP Population'!$S$18/'Inflation GDP Population'!AZ$18</f>
        <v>0.5767432082</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2.251560292</v>
      </c>
      <c r="E62" s="132">
        <f>sum('Assumptions (NG non-electricity'!C$6)*10^15*'Assumptions (O&amp;G Upstream)'!D$312/'Assumptions (O&amp;G Upstream)'!D$320/10^9/10^3*'Inflation GDP Population'!$S$18/'Inflation GDP Population'!C$18</f>
        <v>1.882909913</v>
      </c>
      <c r="F62" s="132">
        <f>sum('Assumptions (NG non-electricity'!D$6)*10^15*'Assumptions (O&amp;G Upstream)'!E$312/'Assumptions (O&amp;G Upstream)'!E$320/10^9/10^3*'Inflation GDP Population'!$S$18/'Inflation GDP Population'!D$18</f>
        <v>1.608017611</v>
      </c>
      <c r="G62" s="132">
        <f>sum('Assumptions (NG non-electricity'!E$6)*10^15*'Assumptions (O&amp;G Upstream)'!F$312/'Assumptions (O&amp;G Upstream)'!F$320/10^9/10^3*'Inflation GDP Population'!$S$18/'Inflation GDP Population'!E$18</f>
        <v>2.63787359</v>
      </c>
      <c r="H62" s="132">
        <f>sum('Assumptions (NG non-electricity'!F$6)*10^15*'Assumptions (O&amp;G Upstream)'!G$312/'Assumptions (O&amp;G Upstream)'!G$320/10^9/10^3*'Inflation GDP Population'!$S$18/'Inflation GDP Population'!F$18</f>
        <v>2.648090223</v>
      </c>
      <c r="I62" s="132">
        <f>sum('Assumptions (NG non-electricity'!G$6)*10^15*'Assumptions (O&amp;G Upstream)'!H$312/'Assumptions (O&amp;G Upstream)'!H$320/10^9/10^3*'Inflation GDP Population'!$S$18/'Inflation GDP Population'!G$18</f>
        <v>3.771691215</v>
      </c>
      <c r="J62" s="132">
        <f>sum('Assumptions (NG non-electricity'!H$6)*10^15*'Assumptions (O&amp;G Upstream)'!I$312/'Assumptions (O&amp;G Upstream)'!I$320/10^9/10^3*'Inflation GDP Population'!$S$18/'Inflation GDP Population'!H$18</f>
        <v>2.526028024</v>
      </c>
      <c r="K62" s="132">
        <f>sum('Assumptions (NG non-electricity'!I$6)*10^15*'Assumptions (O&amp;G Upstream)'!J$312/'Assumptions (O&amp;G Upstream)'!J$320/10^9/10^3*'Inflation GDP Population'!$S$18/'Inflation GDP Population'!I$18</f>
        <v>2.561866556</v>
      </c>
      <c r="L62" s="132">
        <f>sum('Assumptions (NG non-electricity'!J$6)*10^15*'Assumptions (O&amp;G Upstream)'!K$312/'Assumptions (O&amp;G Upstream)'!K$320/10^9/10^3*'Inflation GDP Population'!$S$18/'Inflation GDP Population'!J$18</f>
        <v>3.460757168</v>
      </c>
      <c r="M62" s="132">
        <f>sum('Assumptions (NG non-electricity'!K$6)*10^15*'Assumptions (O&amp;G Upstream)'!L$312/'Assumptions (O&amp;G Upstream)'!L$320/10^9/10^3*'Inflation GDP Population'!$S$18/'Inflation GDP Population'!K$18</f>
        <v>1.507639678</v>
      </c>
      <c r="N62" s="132">
        <f>sum('Assumptions (NG non-electricity'!L$6)*10^15*'Assumptions (O&amp;G Upstream)'!M$312/'Assumptions (O&amp;G Upstream)'!M$320/10^9/10^3*'Inflation GDP Population'!$S$18/'Inflation GDP Population'!L$18</f>
        <v>1.90325697</v>
      </c>
      <c r="O62" s="132">
        <f>sum('Assumptions (NG non-electricity'!M$6)*10^15*'Assumptions (O&amp;G Upstream)'!N$312/'Assumptions (O&amp;G Upstream)'!N$320/10^9/10^3*'Inflation GDP Population'!$S$18/'Inflation GDP Population'!M$18</f>
        <v>1.442214516</v>
      </c>
      <c r="P62" s="132">
        <f>sum('Assumptions (NG non-electricity'!N$6)*10^15*'Assumptions (O&amp;G Upstream)'!O$312/'Assumptions (O&amp;G Upstream)'!O$320/10^9/10^3*'Inflation GDP Population'!$S$18/'Inflation GDP Population'!N$18</f>
        <v>0.8171402847</v>
      </c>
      <c r="Q62" s="132">
        <f>sum('Assumptions (NG non-electricity'!O$6)*10^15*'Assumptions (O&amp;G Upstream)'!P$312/'Assumptions (O&amp;G Upstream)'!P$320/10^9/10^3*'Inflation GDP Population'!$S$18/'Inflation GDP Population'!O$18</f>
        <v>1.373561558</v>
      </c>
      <c r="R62" s="132">
        <f>sum('Assumptions (NG non-electricity'!P$6)*10^15*'Assumptions (O&amp;G Upstream)'!Q$312/'Assumptions (O&amp;G Upstream)'!Q$320/10^9/10^3*'Inflation GDP Population'!$S$18/'Inflation GDP Population'!P$18</f>
        <v>1.743689844</v>
      </c>
      <c r="S62" s="132">
        <f>sum('Assumptions (NG non-electricity'!Q$6)*10^15*'Assumptions (O&amp;G Upstream)'!R$312/'Assumptions (O&amp;G Upstream)'!R$320/10^9/10^3*'Inflation GDP Population'!$S$18/'Inflation GDP Population'!Q$18</f>
        <v>0.8948350022</v>
      </c>
      <c r="T62" s="132">
        <f>sum('Assumptions (NG non-electricity'!R$6)*10^15*'Assumptions (O&amp;G Upstream)'!S$312/'Assumptions (O&amp;G Upstream)'!S$320/10^9/10^3*'Inflation GDP Population'!$S$18/'Inflation GDP Population'!R$18</f>
        <v>0.8058504665</v>
      </c>
      <c r="U62" s="132">
        <f>sum('Assumptions (NG non-electricity'!S$6)*10^15*'Assumptions (O&amp;G Upstream)'!T$312/'Assumptions (O&amp;G Upstream)'!T$320/10^9/10^3*'Inflation GDP Population'!$S$18/'Inflation GDP Population'!S$18</f>
        <v>0.9402800836</v>
      </c>
      <c r="V62" s="132">
        <f>sum('Assumptions (NG non-electricity'!T$6)*10^15*'Assumptions (O&amp;G Upstream)'!U$312/'Assumptions (O&amp;G Upstream)'!U$320/10^9/10^3*'Inflation GDP Population'!$S$18/'Inflation GDP Population'!T$18</f>
        <v>0.9741144871</v>
      </c>
      <c r="W62" s="132">
        <f>sum('Assumptions (NG non-electricity'!U$6)*10^15*'Assumptions (O&amp;G Upstream)'!V$312/'Assumptions (O&amp;G Upstream)'!V$320/10^9/10^3*'Inflation GDP Population'!$S$18/'Inflation GDP Population'!U$18</f>
        <v>0.93464589</v>
      </c>
      <c r="X62" s="132">
        <f>sum('Assumptions (NG non-electricity'!V$6)*10^15*'Assumptions (O&amp;G Upstream)'!W$312/'Assumptions (O&amp;G Upstream)'!W$320/10^9/10^3*'Inflation GDP Population'!$S$18/'Inflation GDP Population'!V$18</f>
        <v>0.9609809854</v>
      </c>
      <c r="Y62" s="132">
        <f>sum('Assumptions (NG non-electricity'!W$6)*10^15*'Assumptions (O&amp;G Upstream)'!X$312/'Assumptions (O&amp;G Upstream)'!X$320/10^9/10^3*'Inflation GDP Population'!$S$18/'Inflation GDP Population'!W$18</f>
        <v>0.9422553335</v>
      </c>
      <c r="Z62" s="132">
        <f>sum('Assumptions (NG non-electricity'!X$6)*10^15*'Assumptions (O&amp;G Upstream)'!Y$312/'Assumptions (O&amp;G Upstream)'!Y$320/10^9/10^3*'Inflation GDP Population'!$S$18/'Inflation GDP Population'!X$18</f>
        <v>0.9495250573</v>
      </c>
      <c r="AA62" s="132">
        <f>sum('Assumptions (NG non-electricity'!Y$6)*10^15*'Assumptions (O&amp;G Upstream)'!Z$312/'Assumptions (O&amp;G Upstream)'!Z$320/10^9/10^3*'Inflation GDP Population'!$S$18/'Inflation GDP Population'!Y$18</f>
        <v>0.9958608299</v>
      </c>
      <c r="AB62" s="132">
        <f>sum('Assumptions (NG non-electricity'!Z$6)*10^15*'Assumptions (O&amp;G Upstream)'!AA$312/'Assumptions (O&amp;G Upstream)'!AA$320/10^9/10^3*'Inflation GDP Population'!$S$18/'Inflation GDP Population'!Z$18</f>
        <v>1.056798373</v>
      </c>
      <c r="AC62" s="132">
        <f>sum('Assumptions (NG non-electricity'!AA$6)*10^15*'Assumptions (O&amp;G Upstream)'!AB$312/'Assumptions (O&amp;G Upstream)'!AB$320/10^9/10^3*'Inflation GDP Population'!$S$18/'Inflation GDP Population'!AA$18</f>
        <v>1.134675695</v>
      </c>
      <c r="AD62" s="132">
        <f>sum('Assumptions (NG non-electricity'!AB$6)*10^15*'Assumptions (O&amp;G Upstream)'!AC$312/'Assumptions (O&amp;G Upstream)'!AC$320/10^9/10^3*'Inflation GDP Population'!$S$18/'Inflation GDP Population'!AB$18</f>
        <v>1.162508999</v>
      </c>
      <c r="AE62" s="132">
        <f>sum('Assumptions (NG non-electricity'!AC$6)*10^15*'Assumptions (O&amp;G Upstream)'!AD$312/'Assumptions (O&amp;G Upstream)'!AD$320/10^9/10^3*'Inflation GDP Population'!$S$18/'Inflation GDP Population'!AC$18</f>
        <v>1.174981532</v>
      </c>
      <c r="AF62" s="132">
        <f>sum('Assumptions (NG non-electricity'!AD$6)*10^15*'Assumptions (O&amp;G Upstream)'!AE$312/'Assumptions (O&amp;G Upstream)'!AE$320/10^9/10^3*'Inflation GDP Population'!$S$18/'Inflation GDP Population'!AD$18</f>
        <v>1.205195978</v>
      </c>
      <c r="AG62" s="132">
        <f>sum('Assumptions (NG non-electricity'!AE$6)*10^15*'Assumptions (O&amp;G Upstream)'!AF$312/'Assumptions (O&amp;G Upstream)'!AF$320/10^9/10^3*'Inflation GDP Population'!$S$18/'Inflation GDP Population'!AE$18</f>
        <v>1.215131119</v>
      </c>
      <c r="AH62" s="132">
        <f>sum('Assumptions (NG non-electricity'!AF$6)*10^15*'Assumptions (O&amp;G Upstream)'!AG$312/'Assumptions (O&amp;G Upstream)'!AG$320/10^9/10^3*'Inflation GDP Population'!$S$18/'Inflation GDP Population'!AF$18</f>
        <v>1.23094013</v>
      </c>
      <c r="AI62" s="132">
        <f>sum('Assumptions (NG non-electricity'!AG$6)*10^15*'Assumptions (O&amp;G Upstream)'!AH$312/'Assumptions (O&amp;G Upstream)'!AH$320/10^9/10^3*'Inflation GDP Population'!$S$18/'Inflation GDP Population'!AG$18</f>
        <v>1.22970661</v>
      </c>
      <c r="AJ62" s="132">
        <f>sum('Assumptions (NG non-electricity'!AH$6)*10^15*'Assumptions (O&amp;G Upstream)'!AI$312/'Assumptions (O&amp;G Upstream)'!AI$320/10^9/10^3*'Inflation GDP Population'!$S$18/'Inflation GDP Population'!AH$18</f>
        <v>1.277393548</v>
      </c>
      <c r="AK62" s="132">
        <f>sum('Assumptions (NG non-electricity'!AI$6)*10^15*'Assumptions (O&amp;G Upstream)'!AJ$312/'Assumptions (O&amp;G Upstream)'!AJ$320/10^9/10^3*'Inflation GDP Population'!$S$18/'Inflation GDP Population'!AI$18</f>
        <v>1.300918768</v>
      </c>
      <c r="AL62" s="132">
        <f>sum('Assumptions (NG non-electricity'!AJ$6)*10^15*'Assumptions (O&amp;G Upstream)'!AK$312/'Assumptions (O&amp;G Upstream)'!AK$320/10^9/10^3*'Inflation GDP Population'!$S$18/'Inflation GDP Population'!AJ$18</f>
        <v>1.319285385</v>
      </c>
      <c r="AM62" s="132">
        <f>sum('Assumptions (NG non-electricity'!AK$6)*10^15*'Assumptions (O&amp;G Upstream)'!AL$312/'Assumptions (O&amp;G Upstream)'!AL$320/10^9/10^3*'Inflation GDP Population'!$S$18/'Inflation GDP Population'!AK$18</f>
        <v>1.337617601</v>
      </c>
      <c r="AN62" s="132">
        <f>sum('Assumptions (NG non-electricity'!AL$6)*10^15*'Assumptions (O&amp;G Upstream)'!AM$312/'Assumptions (O&amp;G Upstream)'!AM$320/10^9/10^3*'Inflation GDP Population'!$S$18/'Inflation GDP Population'!AL$18</f>
        <v>1.368149515</v>
      </c>
      <c r="AO62" s="132">
        <f>sum('Assumptions (NG non-electricity'!AM$6)*10^15*'Assumptions (O&amp;G Upstream)'!AN$312/'Assumptions (O&amp;G Upstream)'!AN$320/10^9/10^3*'Inflation GDP Population'!$S$18/'Inflation GDP Population'!AM$18</f>
        <v>1.379947833</v>
      </c>
      <c r="AP62" s="132">
        <f>sum('Assumptions (NG non-electricity'!AN$6)*10^15*'Assumptions (O&amp;G Upstream)'!AO$312/'Assumptions (O&amp;G Upstream)'!AO$320/10^9/10^3*'Inflation GDP Population'!$S$18/'Inflation GDP Population'!AN$18</f>
        <v>1.38844891</v>
      </c>
      <c r="AQ62" s="132">
        <f>sum('Assumptions (NG non-electricity'!AO$6)*10^15*'Assumptions (O&amp;G Upstream)'!AP$312/'Assumptions (O&amp;G Upstream)'!AP$320/10^9/10^3*'Inflation GDP Population'!$S$18/'Inflation GDP Population'!AO$18</f>
        <v>1.401021954</v>
      </c>
      <c r="AR62" s="132">
        <f>sum('Assumptions (NG non-electricity'!AP$6)*10^15*'Assumptions (O&amp;G Upstream)'!AQ$312/'Assumptions (O&amp;G Upstream)'!AQ$320/10^9/10^3*'Inflation GDP Population'!$S$18/'Inflation GDP Population'!AP$18</f>
        <v>1.426610701</v>
      </c>
      <c r="AS62" s="132">
        <f>sum('Assumptions (NG non-electricity'!AQ$6)*10^15*'Assumptions (O&amp;G Upstream)'!AR$312/'Assumptions (O&amp;G Upstream)'!AR$320/10^9/10^3*'Inflation GDP Population'!$S$18/'Inflation GDP Population'!AQ$18</f>
        <v>1.428275738</v>
      </c>
      <c r="AT62" s="132">
        <f>sum('Assumptions (NG non-electricity'!AR$6)*10^15*'Assumptions (O&amp;G Upstream)'!AS$312/'Assumptions (O&amp;G Upstream)'!AS$320/10^9/10^3*'Inflation GDP Population'!$S$18/'Inflation GDP Population'!AR$18</f>
        <v>1.448572373</v>
      </c>
      <c r="AU62" s="132">
        <f>sum('Assumptions (NG non-electricity'!AS$6)*10^15*'Assumptions (O&amp;G Upstream)'!AT$312/'Assumptions (O&amp;G Upstream)'!AT$320/10^9/10^3*'Inflation GDP Population'!$S$18/'Inflation GDP Population'!AS$18</f>
        <v>1.475900955</v>
      </c>
      <c r="AV62" s="132">
        <f>sum('Assumptions (NG non-electricity'!AT$6)*10^15*'Assumptions (O&amp;G Upstream)'!AU$312/'Assumptions (O&amp;G Upstream)'!AU$320/10^9/10^3*'Inflation GDP Population'!$S$18/'Inflation GDP Population'!AT$18</f>
        <v>1.510167547</v>
      </c>
      <c r="AW62" s="132">
        <f>sum('Assumptions (NG non-electricity'!AU$6)*10^15*'Assumptions (O&amp;G Upstream)'!AV$312/'Assumptions (O&amp;G Upstream)'!AV$320/10^9/10^3*'Inflation GDP Population'!$S$18/'Inflation GDP Population'!AU$18</f>
        <v>1.542648829</v>
      </c>
      <c r="AX62" s="132">
        <f>sum('Assumptions (NG non-electricity'!AV$6)*10^15*'Assumptions (O&amp;G Upstream)'!AW$312/'Assumptions (O&amp;G Upstream)'!AW$320/10^9/10^3*'Inflation GDP Population'!$S$18/'Inflation GDP Population'!AV$18</f>
        <v>1.56795961</v>
      </c>
      <c r="AY62" s="132">
        <f>sum('Assumptions (NG non-electricity'!AW$6)*10^15*'Assumptions (O&amp;G Upstream)'!AX$312/'Assumptions (O&amp;G Upstream)'!AX$320/10^9/10^3*'Inflation GDP Population'!$S$18/'Inflation GDP Population'!AW$18</f>
        <v>1.599907748</v>
      </c>
      <c r="AZ62" s="132">
        <f>sum('Assumptions (NG non-electricity'!AX$6)*10^15*'Assumptions (O&amp;G Upstream)'!AY$312/'Assumptions (O&amp;G Upstream)'!AY$320/10^9/10^3*'Inflation GDP Population'!$S$18/'Inflation GDP Population'!AX$18</f>
        <v>1.653182608</v>
      </c>
      <c r="BA62" s="132">
        <f>sum('Assumptions (NG non-electricity'!AY$6)*10^15*'Assumptions (O&amp;G Upstream)'!AZ$312/'Assumptions (O&amp;G Upstream)'!AZ$320/10^9/10^3*'Inflation GDP Population'!$S$18/'Inflation GDP Population'!AY$18</f>
        <v>1.696414024</v>
      </c>
      <c r="BB62" s="132">
        <f>sum('Assumptions (NG non-electricity'!AZ$6)*10^15*'Assumptions (O&amp;G Upstream)'!BA$312/'Assumptions (O&amp;G Upstream)'!BA$320/10^9/10^3*'Inflation GDP Population'!$S$18/'Inflation GDP Population'!AZ$18</f>
        <v>1.735201411</v>
      </c>
    </row>
    <row r="63" ht="15.75" customHeight="1">
      <c r="A63" s="119" t="s">
        <v>305</v>
      </c>
      <c r="B63" s="131" t="s">
        <v>306</v>
      </c>
      <c r="C63" s="120" t="s">
        <v>270</v>
      </c>
      <c r="D63" s="132">
        <f>'Transportation and Industrial G'!B$20*10^9*'Transportation and Industrial G'!B28/10^9</f>
        <v>0.8473717099</v>
      </c>
      <c r="E63" s="132">
        <f>'Transportation and Industrial G'!C$20*10^9*'Transportation and Industrial G'!C28/10^9</f>
        <v>0.8477967854</v>
      </c>
      <c r="F63" s="132">
        <f>'Transportation and Industrial G'!D$20*10^9*'Transportation and Industrial G'!D28/10^9</f>
        <v>0.8430755607</v>
      </c>
      <c r="G63" s="132">
        <f>'Transportation and Industrial G'!E$20*10^9*'Transportation and Industrial G'!E28/10^9</f>
        <v>0.8371868273</v>
      </c>
      <c r="H63" s="132">
        <f>'Transportation and Industrial G'!F$20*10^9*'Transportation and Industrial G'!F28/10^9</f>
        <v>0.9769384874</v>
      </c>
      <c r="I63" s="132">
        <f>'Transportation and Industrial G'!G$20*10^9*'Transportation and Industrial G'!G28/10^9</f>
        <v>1.179472444</v>
      </c>
      <c r="J63" s="132">
        <f>'Transportation and Industrial G'!H$20*10^9*'Transportation and Industrial G'!H28/10^9</f>
        <v>1.201243581</v>
      </c>
      <c r="K63" s="132">
        <f>'Transportation and Industrial G'!I$20*10^9*'Transportation and Industrial G'!I28/10^9</f>
        <v>1.124471515</v>
      </c>
      <c r="L63" s="132">
        <f>'Transportation and Industrial G'!J$20*10^9*'Transportation and Industrial G'!J28/10^9</f>
        <v>1.357082097</v>
      </c>
      <c r="M63" s="132">
        <f>'Transportation and Industrial G'!K$20*10^9*'Transportation and Industrial G'!K28/10^9</f>
        <v>1.287220208</v>
      </c>
      <c r="N63" s="132">
        <f>'Transportation and Industrial G'!L$20*10^9*'Transportation and Industrial G'!L28/10^9</f>
        <v>1.489404175</v>
      </c>
      <c r="O63" s="132">
        <f>'Transportation and Industrial G'!M$20*10^9*'Transportation and Industrial G'!M28/10^9</f>
        <v>1.64178146</v>
      </c>
      <c r="P63" s="132">
        <f>'Transportation and Industrial G'!N$20*10^9*'Transportation and Industrial G'!N28/10^9</f>
        <v>1.408444521</v>
      </c>
      <c r="Q63" s="132">
        <f>'Transportation and Industrial G'!O$20*10^9*'Transportation and Industrial G'!O28/10^9</f>
        <v>1.152690202</v>
      </c>
      <c r="R63" s="132">
        <f>'Transportation and Industrial G'!P$20*10^9*'Transportation and Industrial G'!P28/10^9</f>
        <v>0.9948082167</v>
      </c>
      <c r="S63" s="132">
        <f>'Transportation and Industrial G'!Q$20*10^9*'Transportation and Industrial G'!Q28/10^9</f>
        <v>0.7273134088</v>
      </c>
      <c r="T63" s="132">
        <f>'Transportation and Industrial G'!R$20*10^9*'Transportation and Industrial G'!R28/10^9</f>
        <v>0.5511083298</v>
      </c>
      <c r="U63" s="132">
        <f>'Transportation and Industrial G'!S$20*10^9*'Transportation and Industrial G'!S28/10^9</f>
        <v>0.6874100588</v>
      </c>
      <c r="V63" s="132">
        <f>'Transportation and Industrial G'!T$20*10^9*'Transportation and Industrial G'!T28/10^9</f>
        <v>0.771717811</v>
      </c>
      <c r="W63" s="132">
        <f>'Transportation and Industrial G'!U$20*10^9*'Transportation and Industrial G'!U28/10^9</f>
        <v>0.7231539004</v>
      </c>
      <c r="X63" s="132">
        <f>'Transportation and Industrial G'!V$20*10^9*'Transportation and Industrial G'!V28/10^9</f>
        <v>0.7056370563</v>
      </c>
      <c r="Y63" s="132">
        <f>'Transportation and Industrial G'!W$20*10^9*'Transportation and Industrial G'!W28/10^9</f>
        <v>0.6764418347</v>
      </c>
      <c r="Z63" s="132">
        <f>'Transportation and Industrial G'!X$20*10^9*'Transportation and Industrial G'!X28/10^9</f>
        <v>0.6649259181</v>
      </c>
      <c r="AA63" s="132">
        <f>'Transportation and Industrial G'!Y$20*10^9*'Transportation and Industrial G'!Y28/10^9</f>
        <v>0.659295793</v>
      </c>
      <c r="AB63" s="132">
        <f>'Transportation and Industrial G'!Z$20*10^9*'Transportation and Industrial G'!Z28/10^9</f>
        <v>0.6609776753</v>
      </c>
      <c r="AC63" s="132">
        <f>'Transportation and Industrial G'!AA$20*10^9*'Transportation and Industrial G'!AA28/10^9</f>
        <v>0.6626485922</v>
      </c>
      <c r="AD63" s="132">
        <f>'Transportation and Industrial G'!AB$20*10^9*'Transportation and Industrial G'!AB28/10^9</f>
        <v>0.6657621729</v>
      </c>
      <c r="AE63" s="132">
        <f>'Transportation and Industrial G'!AC$20*10^9*'Transportation and Industrial G'!AC28/10^9</f>
        <v>0.6703101936</v>
      </c>
      <c r="AF63" s="132">
        <f>'Transportation and Industrial G'!AD$20*10^9*'Transportation and Industrial G'!AD28/10^9</f>
        <v>0.6719399905</v>
      </c>
      <c r="AG63" s="132">
        <f>'Transportation and Industrial G'!AE$20*10^9*'Transportation and Industrial G'!AE28/10^9</f>
        <v>0.6778950376</v>
      </c>
      <c r="AH63" s="132">
        <f>'Transportation and Industrial G'!AF$20*10^9*'Transportation and Industrial G'!AF28/10^9</f>
        <v>0.6794946799</v>
      </c>
      <c r="AI63" s="132">
        <f>'Transportation and Industrial G'!AG$20*10^9*'Transportation and Industrial G'!AG28/10^9</f>
        <v>0.6839632018</v>
      </c>
      <c r="AJ63" s="132">
        <f>'Transportation and Industrial G'!AH$20*10^9*'Transportation and Industrial G'!AH28/10^9</f>
        <v>0.6869726119</v>
      </c>
      <c r="AK63" s="132">
        <f>'Transportation and Industrial G'!AI$20*10^9*'Transportation and Industrial G'!AI28/10^9</f>
        <v>0.6870966943</v>
      </c>
      <c r="AL63" s="132">
        <f>'Transportation and Industrial G'!AJ$20*10^9*'Transportation and Industrial G'!AJ28/10^9</f>
        <v>0.687215294</v>
      </c>
      <c r="AM63" s="132">
        <f>'Transportation and Industrial G'!AK$20*10^9*'Transportation and Industrial G'!AK28/10^9</f>
        <v>0.6901863254</v>
      </c>
      <c r="AN63" s="132">
        <f>'Transportation and Industrial G'!AL$20*10^9*'Transportation and Industrial G'!AL28/10^9</f>
        <v>0.691714693</v>
      </c>
      <c r="AO63" s="132">
        <f>'Transportation and Industrial G'!AM$20*10^9*'Transportation and Industrial G'!AM28/10^9</f>
        <v>0.6918086207</v>
      </c>
      <c r="AP63" s="132">
        <f>'Transportation and Industrial G'!AN$20*10^9*'Transportation and Industrial G'!AN28/10^9</f>
        <v>0.6933177989</v>
      </c>
      <c r="AQ63" s="132">
        <f>'Transportation and Industrial G'!AO$20*10^9*'Transportation and Industrial G'!AO28/10^9</f>
        <v>0.691980028</v>
      </c>
      <c r="AR63" s="132">
        <f>'Transportation and Industrial G'!AP$20*10^9*'Transportation and Industrial G'!AP28/10^9</f>
        <v>0.6920575077</v>
      </c>
      <c r="AS63" s="132">
        <f>'Transportation and Industrial G'!AQ$20*10^9*'Transportation and Industrial G'!AQ28/10^9</f>
        <v>0.693542014</v>
      </c>
      <c r="AT63" s="132">
        <f>'Transportation and Industrial G'!AR$20*10^9*'Transportation and Industrial G'!AR28/10^9</f>
        <v>0.693605787</v>
      </c>
      <c r="AU63" s="132">
        <f>'Transportation and Industrial G'!AS$20*10^9*'Transportation and Industrial G'!AS28/10^9</f>
        <v>0.6936640773</v>
      </c>
      <c r="AV63" s="132">
        <f>'Transportation and Industrial G'!AT$20*10^9*'Transportation and Industrial G'!AT28/10^9</f>
        <v>0.6951211702</v>
      </c>
      <c r="AW63" s="132">
        <f>'Transportation and Industrial G'!AU$20*10^9*'Transportation and Industrial G'!AU28/10^9</f>
        <v>0.6979688416</v>
      </c>
      <c r="AX63" s="132">
        <f>'Transportation and Industrial G'!AV$20*10^9*'Transportation and Industrial G'!AV28/10^9</f>
        <v>0.6966036574</v>
      </c>
      <c r="AY63" s="132">
        <f>'Transportation and Industrial G'!AW$20*10^9*'Transportation and Industrial G'!AW28/10^9</f>
        <v>0.6980305957</v>
      </c>
      <c r="AZ63" s="132">
        <f>'Transportation and Industrial G'!AX$20*10^9*'Transportation and Industrial G'!AX28/10^9</f>
        <v>0.6980532487</v>
      </c>
      <c r="BA63" s="132">
        <f>'Transportation and Industrial G'!AY$20*10^9*'Transportation and Industrial G'!AY28/10^9</f>
        <v>0.698070419</v>
      </c>
      <c r="BB63" s="132">
        <f>'Transportation and Industrial G'!AZ$20*10^9*'Transportation and Industrial G'!AZ28/10^9</f>
        <v>0.6980821067</v>
      </c>
    </row>
    <row r="64" ht="15.75" customHeight="1">
      <c r="A64" s="119" t="s">
        <v>307</v>
      </c>
      <c r="B64" s="131" t="s">
        <v>290</v>
      </c>
      <c r="C64" s="123" t="s">
        <v>273</v>
      </c>
      <c r="D64" s="133">
        <f>D55*1000/'Inflation GDP Population'!B$28</f>
        <v>124.566103</v>
      </c>
      <c r="E64" s="133">
        <f>E55*1000/'Inflation GDP Population'!C$28</f>
        <v>113.9244246</v>
      </c>
      <c r="F64" s="133">
        <f>F55*1000/'Inflation GDP Population'!D$28</f>
        <v>106.7090223</v>
      </c>
      <c r="G64" s="133">
        <f>G55*1000/'Inflation GDP Population'!E$28</f>
        <v>130.1190126</v>
      </c>
      <c r="H64" s="133">
        <f>H55*1000/'Inflation GDP Population'!F$28</f>
        <v>181.1929537</v>
      </c>
      <c r="I64" s="133">
        <f>I55*1000/'Inflation GDP Population'!G$28</f>
        <v>245.5969391</v>
      </c>
      <c r="J64" s="133">
        <f>J55*1000/'Inflation GDP Population'!H$28</f>
        <v>264.6437484</v>
      </c>
      <c r="K64" s="133">
        <f>K55*1000/'Inflation GDP Population'!I$28</f>
        <v>253.9689412</v>
      </c>
      <c r="L64" s="133">
        <f>L55*1000/'Inflation GDP Population'!J$28</f>
        <v>294.8328224</v>
      </c>
      <c r="M64" s="133">
        <f>M55*1000/'Inflation GDP Population'!K$28</f>
        <v>144.9857826</v>
      </c>
      <c r="N64" s="133">
        <f>N55*1000/'Inflation GDP Population'!L$28</f>
        <v>182.6337009</v>
      </c>
      <c r="O64" s="133">
        <f>O55*1000/'Inflation GDP Population'!M$28</f>
        <v>203.9013106</v>
      </c>
      <c r="P64" s="133">
        <f>P55*1000/'Inflation GDP Population'!N$28</f>
        <v>195.9291482</v>
      </c>
      <c r="Q64" s="133">
        <f>Q55*1000/'Inflation GDP Population'!O$28</f>
        <v>189.6533206</v>
      </c>
      <c r="R64" s="133">
        <f>R55*1000/'Inflation GDP Population'!P$28</f>
        <v>171.8478179</v>
      </c>
      <c r="S64" s="133">
        <f>S55*1000/'Inflation GDP Population'!Q$28</f>
        <v>90.51037978</v>
      </c>
      <c r="T64" s="133">
        <f>T55*1000/'Inflation GDP Population'!R$28</f>
        <v>84.60732705</v>
      </c>
      <c r="U64" s="133">
        <f>U55*1000/'Inflation GDP Population'!S$28</f>
        <v>100.2919172</v>
      </c>
      <c r="V64" s="133">
        <f>V55*1000/'Inflation GDP Population'!T$28</f>
        <v>125.3171106</v>
      </c>
      <c r="W64" s="133">
        <f>W55*1000/'Inflation GDP Population'!U$28</f>
        <v>131.9902604</v>
      </c>
      <c r="X64" s="133">
        <f>X55*1000/'Inflation GDP Population'!V$28</f>
        <v>136.8008703</v>
      </c>
      <c r="Y64" s="133">
        <f>Y55*1000/'Inflation GDP Population'!W$28</f>
        <v>140.7486676</v>
      </c>
      <c r="Z64" s="133">
        <f>Z55*1000/'Inflation GDP Population'!X$28</f>
        <v>140.151475</v>
      </c>
      <c r="AA64" s="133">
        <f>AA55*1000/'Inflation GDP Population'!Y$28</f>
        <v>144.0253355</v>
      </c>
      <c r="AB64" s="133">
        <f>AB55*1000/'Inflation GDP Population'!Z$28</f>
        <v>150.851536</v>
      </c>
      <c r="AC64" s="133">
        <f>AC55*1000/'Inflation GDP Population'!AA$28</f>
        <v>156.8175851</v>
      </c>
      <c r="AD64" s="133">
        <f>AD55*1000/'Inflation GDP Population'!AB$28</f>
        <v>161.6080165</v>
      </c>
      <c r="AE64" s="133">
        <f>AE55*1000/'Inflation GDP Population'!AC$28</f>
        <v>166.7825624</v>
      </c>
      <c r="AF64" s="133">
        <f>AF55*1000/'Inflation GDP Population'!AD$28</f>
        <v>170.7518687</v>
      </c>
      <c r="AG64" s="133">
        <f>AG55*1000/'Inflation GDP Population'!AE$28</f>
        <v>175.1046224</v>
      </c>
      <c r="AH64" s="133">
        <f>AH55*1000/'Inflation GDP Population'!AF$28</f>
        <v>178.2963676</v>
      </c>
      <c r="AI64" s="133">
        <f>AI55*1000/'Inflation GDP Population'!AG$28</f>
        <v>182.6849803</v>
      </c>
      <c r="AJ64" s="133">
        <f>AJ55*1000/'Inflation GDP Population'!AH$28</f>
        <v>185.6333477</v>
      </c>
      <c r="AK64" s="133">
        <f>AK55*1000/'Inflation GDP Population'!AI$28</f>
        <v>191.8314551</v>
      </c>
      <c r="AL64" s="133">
        <f>AL55*1000/'Inflation GDP Population'!AJ$28</f>
        <v>193.7974513</v>
      </c>
      <c r="AM64" s="133">
        <f>AM55*1000/'Inflation GDP Population'!AK$28</f>
        <v>197.7297539</v>
      </c>
      <c r="AN64" s="133">
        <f>AN55*1000/'Inflation GDP Population'!AL$28</f>
        <v>202.5218227</v>
      </c>
      <c r="AO64" s="133">
        <f>AO55*1000/'Inflation GDP Population'!AM$28</f>
        <v>202.6404727</v>
      </c>
      <c r="AP64" s="133">
        <f>AP55*1000/'Inflation GDP Population'!AN$28</f>
        <v>205.9254429</v>
      </c>
      <c r="AQ64" s="133">
        <f>AQ55*1000/'Inflation GDP Population'!AO$28</f>
        <v>208.3455654</v>
      </c>
      <c r="AR64" s="133">
        <f>AR55*1000/'Inflation GDP Population'!AP$28</f>
        <v>212.2892486</v>
      </c>
      <c r="AS64" s="133">
        <f>AS55*1000/'Inflation GDP Population'!AQ$28</f>
        <v>214.379811</v>
      </c>
      <c r="AT64" s="133">
        <f>AT55*1000/'Inflation GDP Population'!AR$28</f>
        <v>218.1210446</v>
      </c>
      <c r="AU64" s="133">
        <f>AU55*1000/'Inflation GDP Population'!AS$28</f>
        <v>219.6471108</v>
      </c>
      <c r="AV64" s="133">
        <f>AV55*1000/'Inflation GDP Population'!AT$28</f>
        <v>221.7835803</v>
      </c>
      <c r="AW64" s="133">
        <f>AW55*1000/'Inflation GDP Population'!AU$28</f>
        <v>223.9853905</v>
      </c>
      <c r="AX64" s="133">
        <f>AX55*1000/'Inflation GDP Population'!AV$28</f>
        <v>225.8051357</v>
      </c>
      <c r="AY64" s="133">
        <f>AY55*1000/'Inflation GDP Population'!AW$28</f>
        <v>227.5725121</v>
      </c>
      <c r="AZ64" s="133">
        <f>AZ55*1000/'Inflation GDP Population'!AX$28</f>
        <v>229.4163604</v>
      </c>
      <c r="BA64" s="133">
        <f>BA55*1000/'Inflation GDP Population'!AY$28</f>
        <v>230.806637</v>
      </c>
      <c r="BB64" s="133">
        <f>BB55*1000/'Inflation GDP Population'!AZ$28</f>
        <v>232.057073</v>
      </c>
    </row>
    <row r="65" ht="15.75" customHeight="1">
      <c r="A65" s="119" t="s">
        <v>308</v>
      </c>
      <c r="B65" s="131" t="s">
        <v>292</v>
      </c>
      <c r="C65" s="123" t="s">
        <v>273</v>
      </c>
      <c r="D65" s="133">
        <f>D56*1000/'Inflation GDP Population'!B$28</f>
        <v>16.75959761</v>
      </c>
      <c r="E65" s="133">
        <f>E56*1000/'Inflation GDP Population'!C$28</f>
        <v>13.9061786</v>
      </c>
      <c r="F65" s="133">
        <f>F56*1000/'Inflation GDP Population'!D$28</f>
        <v>11.10172515</v>
      </c>
      <c r="G65" s="133">
        <f>G56*1000/'Inflation GDP Population'!E$28</f>
        <v>14.87478077</v>
      </c>
      <c r="H65" s="133">
        <f>H56*1000/'Inflation GDP Population'!F$28</f>
        <v>18.55116568</v>
      </c>
      <c r="I65" s="133">
        <f>I56*1000/'Inflation GDP Population'!G$28</f>
        <v>21.44855938</v>
      </c>
      <c r="J65" s="133">
        <f>J56*1000/'Inflation GDP Population'!H$28</f>
        <v>23.98666242</v>
      </c>
      <c r="K65" s="133">
        <f>K56*1000/'Inflation GDP Population'!I$28</f>
        <v>25.58638771</v>
      </c>
      <c r="L65" s="133">
        <f>L56*1000/'Inflation GDP Population'!J$28</f>
        <v>32.85836034</v>
      </c>
      <c r="M65" s="133">
        <f>M56*1000/'Inflation GDP Population'!K$28</f>
        <v>20.8572916</v>
      </c>
      <c r="N65" s="133">
        <f>N56*1000/'Inflation GDP Population'!L$28</f>
        <v>25.75435232</v>
      </c>
      <c r="O65" s="133">
        <f>O56*1000/'Inflation GDP Population'!M$28</f>
        <v>27.44925481</v>
      </c>
      <c r="P65" s="133">
        <f>P56*1000/'Inflation GDP Population'!N$28</f>
        <v>25.89561946</v>
      </c>
      <c r="Q65" s="133">
        <f>Q56*1000/'Inflation GDP Population'!O$28</f>
        <v>23.15672392</v>
      </c>
      <c r="R65" s="133">
        <f>R56*1000/'Inflation GDP Population'!P$28</f>
        <v>24.11691127</v>
      </c>
      <c r="S65" s="133">
        <f>S56*1000/'Inflation GDP Population'!Q$28</f>
        <v>21.40319482</v>
      </c>
      <c r="T65" s="133">
        <f>T56*1000/'Inflation GDP Population'!R$28</f>
        <v>19.2041647</v>
      </c>
      <c r="U65" s="133">
        <f>U56*1000/'Inflation GDP Population'!S$28</f>
        <v>21.93331765</v>
      </c>
      <c r="V65" s="133">
        <f>V56*1000/'Inflation GDP Population'!T$28</f>
        <v>27.21601128</v>
      </c>
      <c r="W65" s="133">
        <f>W56*1000/'Inflation GDP Population'!U$28</f>
        <v>28.46838235</v>
      </c>
      <c r="X65" s="133">
        <f>X56*1000/'Inflation GDP Population'!V$28</f>
        <v>29.3053634</v>
      </c>
      <c r="Y65" s="133">
        <f>Y56*1000/'Inflation GDP Population'!W$28</f>
        <v>29.94814332</v>
      </c>
      <c r="Z65" s="133">
        <f>Z56*1000/'Inflation GDP Population'!X$28</f>
        <v>29.62239273</v>
      </c>
      <c r="AA65" s="133">
        <f>AA56*1000/'Inflation GDP Population'!Y$28</f>
        <v>30.24037672</v>
      </c>
      <c r="AB65" s="133">
        <f>AB56*1000/'Inflation GDP Population'!Z$28</f>
        <v>31.46678475</v>
      </c>
      <c r="AC65" s="133">
        <f>AC56*1000/'Inflation GDP Population'!AA$28</f>
        <v>32.49972875</v>
      </c>
      <c r="AD65" s="133">
        <f>AD56*1000/'Inflation GDP Population'!AB$28</f>
        <v>33.27804136</v>
      </c>
      <c r="AE65" s="133">
        <f>AE56*1000/'Inflation GDP Population'!AC$28</f>
        <v>34.12577033</v>
      </c>
      <c r="AF65" s="133">
        <f>AF56*1000/'Inflation GDP Population'!AD$28</f>
        <v>34.71849463</v>
      </c>
      <c r="AG65" s="133">
        <f>AG56*1000/'Inflation GDP Population'!AE$28</f>
        <v>35.38203669</v>
      </c>
      <c r="AH65" s="133">
        <f>AH56*1000/'Inflation GDP Population'!AF$28</f>
        <v>35.80496731</v>
      </c>
      <c r="AI65" s="133">
        <f>AI56*1000/'Inflation GDP Population'!AG$28</f>
        <v>36.46234132</v>
      </c>
      <c r="AJ65" s="133">
        <f>AJ56*1000/'Inflation GDP Population'!AH$28</f>
        <v>36.8267656</v>
      </c>
      <c r="AK65" s="133">
        <f>AK56*1000/'Inflation GDP Population'!AI$28</f>
        <v>37.82838707</v>
      </c>
      <c r="AL65" s="133">
        <f>AL56*1000/'Inflation GDP Population'!AJ$28</f>
        <v>37.98924389</v>
      </c>
      <c r="AM65" s="133">
        <f>AM56*1000/'Inflation GDP Population'!AK$28</f>
        <v>38.53212702</v>
      </c>
      <c r="AN65" s="133">
        <f>AN56*1000/'Inflation GDP Population'!AL$28</f>
        <v>39.23598563</v>
      </c>
      <c r="AO65" s="133">
        <f>AO56*1000/'Inflation GDP Population'!AM$28</f>
        <v>39.03226575</v>
      </c>
      <c r="AP65" s="133">
        <f>AP56*1000/'Inflation GDP Population'!AN$28</f>
        <v>39.43802065</v>
      </c>
      <c r="AQ65" s="133">
        <f>AQ56*1000/'Inflation GDP Population'!AO$28</f>
        <v>39.67521068</v>
      </c>
      <c r="AR65" s="133">
        <f>AR56*1000/'Inflation GDP Population'!AP$28</f>
        <v>40.198965</v>
      </c>
      <c r="AS65" s="133">
        <f>AS56*1000/'Inflation GDP Population'!AQ$28</f>
        <v>40.36865932</v>
      </c>
      <c r="AT65" s="133">
        <f>AT56*1000/'Inflation GDP Population'!AR$28</f>
        <v>40.84632031</v>
      </c>
      <c r="AU65" s="133">
        <f>AU56*1000/'Inflation GDP Population'!AS$28</f>
        <v>40.90692466</v>
      </c>
      <c r="AV65" s="133">
        <f>AV56*1000/'Inflation GDP Population'!AT$28</f>
        <v>41.08066082</v>
      </c>
      <c r="AW65" s="133">
        <f>AW56*1000/'Inflation GDP Population'!AU$28</f>
        <v>41.26528443</v>
      </c>
      <c r="AX65" s="133">
        <f>AX56*1000/'Inflation GDP Population'!AV$28</f>
        <v>41.37864007</v>
      </c>
      <c r="AY65" s="133">
        <f>AY56*1000/'Inflation GDP Population'!AW$28</f>
        <v>41.48196164</v>
      </c>
      <c r="AZ65" s="133">
        <f>AZ56*1000/'Inflation GDP Population'!AX$28</f>
        <v>41.5987713</v>
      </c>
      <c r="BA65" s="133">
        <f>BA56*1000/'Inflation GDP Population'!AY$28</f>
        <v>41.63325042</v>
      </c>
      <c r="BB65" s="133">
        <f>BB56*1000/'Inflation GDP Population'!AZ$28</f>
        <v>41.64297449</v>
      </c>
    </row>
    <row r="66" ht="15.75" customHeight="1">
      <c r="A66" s="119" t="s">
        <v>309</v>
      </c>
      <c r="B66" s="131" t="s">
        <v>294</v>
      </c>
      <c r="C66" s="123" t="s">
        <v>273</v>
      </c>
      <c r="D66" s="133">
        <f>D57*1000/'Inflation GDP Population'!B$28</f>
        <v>706.8671409</v>
      </c>
      <c r="E66" s="133">
        <f>E57*1000/'Inflation GDP Population'!C$28</f>
        <v>577.2935147</v>
      </c>
      <c r="F66" s="133">
        <f>F57*1000/'Inflation GDP Population'!D$28</f>
        <v>581.4636836</v>
      </c>
      <c r="G66" s="133">
        <f>G57*1000/'Inflation GDP Population'!E$28</f>
        <v>688.2044203</v>
      </c>
      <c r="H66" s="133">
        <f>H57*1000/'Inflation GDP Population'!F$28</f>
        <v>919.3800315</v>
      </c>
      <c r="I66" s="133">
        <f>I57*1000/'Inflation GDP Population'!G$28</f>
        <v>1211.927139</v>
      </c>
      <c r="J66" s="133">
        <f>J57*1000/'Inflation GDP Population'!H$28</f>
        <v>1356.591572</v>
      </c>
      <c r="K66" s="133">
        <f>K57*1000/'Inflation GDP Population'!I$28</f>
        <v>1416.675303</v>
      </c>
      <c r="L66" s="133">
        <f>L57*1000/'Inflation GDP Population'!J$28</f>
        <v>1800.891227</v>
      </c>
      <c r="M66" s="133">
        <f>M57*1000/'Inflation GDP Population'!K$28</f>
        <v>1088.771106</v>
      </c>
      <c r="N66" s="133">
        <f>N57*1000/'Inflation GDP Population'!L$28</f>
        <v>1401.643568</v>
      </c>
      <c r="O66" s="133">
        <f>O57*1000/'Inflation GDP Population'!M$28</f>
        <v>1600.208797</v>
      </c>
      <c r="P66" s="133">
        <f>P57*1000/'Inflation GDP Population'!N$28</f>
        <v>1488.73226</v>
      </c>
      <c r="Q66" s="133">
        <f>Q57*1000/'Inflation GDP Population'!O$28</f>
        <v>1543.499603</v>
      </c>
      <c r="R66" s="133">
        <f>R57*1000/'Inflation GDP Population'!P$28</f>
        <v>1427.330789</v>
      </c>
      <c r="S66" s="133">
        <f>S57*1000/'Inflation GDP Population'!Q$28</f>
        <v>759.845344</v>
      </c>
      <c r="T66" s="133">
        <f>T57*1000/'Inflation GDP Population'!R$28</f>
        <v>675.51129</v>
      </c>
      <c r="U66" s="133">
        <f>U57*1000/'Inflation GDP Population'!S$28</f>
        <v>769.4831926</v>
      </c>
      <c r="V66" s="133">
        <f>V57*1000/'Inflation GDP Population'!T$28</f>
        <v>946.571257</v>
      </c>
      <c r="W66" s="133">
        <f>W57*1000/'Inflation GDP Population'!U$28</f>
        <v>981.534763</v>
      </c>
      <c r="X66" s="133">
        <f>X57*1000/'Inflation GDP Population'!V$28</f>
        <v>1001.575735</v>
      </c>
      <c r="Y66" s="133">
        <f>Y57*1000/'Inflation GDP Population'!W$28</f>
        <v>1014.564801</v>
      </c>
      <c r="Z66" s="133">
        <f>Z57*1000/'Inflation GDP Population'!X$28</f>
        <v>994.6775806</v>
      </c>
      <c r="AA66" s="133">
        <f>AA57*1000/'Inflation GDP Population'!Y$28</f>
        <v>1006.422814</v>
      </c>
      <c r="AB66" s="133">
        <f>AB57*1000/'Inflation GDP Population'!Z$28</f>
        <v>1037.899191</v>
      </c>
      <c r="AC66" s="133">
        <f>AC57*1000/'Inflation GDP Population'!AA$28</f>
        <v>1062.356247</v>
      </c>
      <c r="AD66" s="133">
        <f>AD57*1000/'Inflation GDP Population'!AB$28</f>
        <v>1077.987177</v>
      </c>
      <c r="AE66" s="133">
        <f>AE57*1000/'Inflation GDP Population'!AC$28</f>
        <v>1095.421116</v>
      </c>
      <c r="AF66" s="133">
        <f>AF57*1000/'Inflation GDP Population'!AD$28</f>
        <v>1104.280457</v>
      </c>
      <c r="AG66" s="133">
        <f>AG57*1000/'Inflation GDP Population'!AE$28</f>
        <v>1115.059042</v>
      </c>
      <c r="AH66" s="133">
        <f>AH57*1000/'Inflation GDP Population'!AF$28</f>
        <v>1117.972585</v>
      </c>
      <c r="AI66" s="133">
        <f>AI57*1000/'Inflation GDP Population'!AG$28</f>
        <v>1127.927482</v>
      </c>
      <c r="AJ66" s="133">
        <f>AJ57*1000/'Inflation GDP Population'!AH$28</f>
        <v>1128.55955</v>
      </c>
      <c r="AK66" s="133">
        <f>AK57*1000/'Inflation GDP Population'!AI$28</f>
        <v>1148.360171</v>
      </c>
      <c r="AL66" s="133">
        <f>AL57*1000/'Inflation GDP Population'!AJ$28</f>
        <v>1142.339112</v>
      </c>
      <c r="AM66" s="133">
        <f>AM57*1000/'Inflation GDP Population'!AK$28</f>
        <v>1147.640227</v>
      </c>
      <c r="AN66" s="133">
        <f>AN57*1000/'Inflation GDP Population'!AL$28</f>
        <v>1157.416259</v>
      </c>
      <c r="AO66" s="133">
        <f>AO57*1000/'Inflation GDP Population'!AM$28</f>
        <v>1140.313888</v>
      </c>
      <c r="AP66" s="133">
        <f>AP57*1000/'Inflation GDP Population'!AN$28</f>
        <v>1140.996612</v>
      </c>
      <c r="AQ66" s="133">
        <f>AQ57*1000/'Inflation GDP Population'!AO$28</f>
        <v>1136.657359</v>
      </c>
      <c r="AR66" s="133">
        <f>AR57*1000/'Inflation GDP Population'!AP$28</f>
        <v>1140.350329</v>
      </c>
      <c r="AS66" s="133">
        <f>AS57*1000/'Inflation GDP Population'!AQ$28</f>
        <v>1133.841547</v>
      </c>
      <c r="AT66" s="133">
        <f>AT57*1000/'Inflation GDP Population'!AR$28</f>
        <v>1135.838601</v>
      </c>
      <c r="AU66" s="133">
        <f>AU57*1000/'Inflation GDP Population'!AS$28</f>
        <v>1126.125191</v>
      </c>
      <c r="AV66" s="133">
        <f>AV57*1000/'Inflation GDP Population'!AT$28</f>
        <v>1119.498223</v>
      </c>
      <c r="AW66" s="133">
        <f>AW57*1000/'Inflation GDP Population'!AU$28</f>
        <v>1113.105745</v>
      </c>
      <c r="AX66" s="133">
        <f>AX57*1000/'Inflation GDP Population'!AV$28</f>
        <v>1104.74561</v>
      </c>
      <c r="AY66" s="133">
        <f>AY57*1000/'Inflation GDP Population'!AW$28</f>
        <v>1096.094947</v>
      </c>
      <c r="AZ66" s="133">
        <f>AZ57*1000/'Inflation GDP Population'!AX$28</f>
        <v>1087.777219</v>
      </c>
      <c r="BA66" s="133">
        <f>BA57*1000/'Inflation GDP Population'!AY$28</f>
        <v>1077.302062</v>
      </c>
      <c r="BB66" s="133">
        <f>BB57*1000/'Inflation GDP Population'!AZ$28</f>
        <v>1066.211024</v>
      </c>
    </row>
    <row r="67" ht="15.75" customHeight="1">
      <c r="A67" s="119" t="s">
        <v>310</v>
      </c>
      <c r="B67" s="131" t="s">
        <v>296</v>
      </c>
      <c r="C67" s="123" t="s">
        <v>273</v>
      </c>
      <c r="D67" s="133">
        <f>D58*1000/'Inflation GDP Population'!B$28</f>
        <v>27.91045041</v>
      </c>
      <c r="E67" s="133">
        <f>E58*1000/'Inflation GDP Population'!C$28</f>
        <v>20.69689713</v>
      </c>
      <c r="F67" s="133">
        <f>F58*1000/'Inflation GDP Population'!D$28</f>
        <v>17.86148207</v>
      </c>
      <c r="G67" s="133">
        <f>G58*1000/'Inflation GDP Population'!E$28</f>
        <v>21.30470859</v>
      </c>
      <c r="H67" s="133">
        <f>H58*1000/'Inflation GDP Population'!F$28</f>
        <v>28.04512015</v>
      </c>
      <c r="I67" s="133">
        <f>I58*1000/'Inflation GDP Population'!G$28</f>
        <v>31.36092872</v>
      </c>
      <c r="J67" s="133">
        <f>J58*1000/'Inflation GDP Population'!H$28</f>
        <v>30.34096288</v>
      </c>
      <c r="K67" s="133">
        <f>K58*1000/'Inflation GDP Population'!I$28</f>
        <v>30.24292331</v>
      </c>
      <c r="L67" s="133">
        <f>L58*1000/'Inflation GDP Population'!J$28</f>
        <v>42.24300138</v>
      </c>
      <c r="M67" s="133">
        <f>M58*1000/'Inflation GDP Population'!K$28</f>
        <v>25.09564432</v>
      </c>
      <c r="N67" s="133">
        <f>N58*1000/'Inflation GDP Population'!L$28</f>
        <v>34.77037435</v>
      </c>
      <c r="O67" s="133">
        <f>O58*1000/'Inflation GDP Population'!M$28</f>
        <v>30.26136313</v>
      </c>
      <c r="P67" s="133">
        <f>P58*1000/'Inflation GDP Population'!N$28</f>
        <v>22.55404467</v>
      </c>
      <c r="Q67" s="133">
        <f>Q58*1000/'Inflation GDP Population'!O$28</f>
        <v>23.25419494</v>
      </c>
      <c r="R67" s="133">
        <f>R58*1000/'Inflation GDP Population'!P$28</f>
        <v>25.24319193</v>
      </c>
      <c r="S67" s="133">
        <f>S58*1000/'Inflation GDP Population'!Q$28</f>
        <v>12.94497293</v>
      </c>
      <c r="T67" s="133">
        <f>T58*1000/'Inflation GDP Population'!R$28</f>
        <v>10.2218602</v>
      </c>
      <c r="U67" s="133">
        <f>U58*1000/'Inflation GDP Population'!S$28</f>
        <v>10.18832427</v>
      </c>
      <c r="V67" s="133">
        <f>V58*1000/'Inflation GDP Population'!T$28</f>
        <v>12.52319464</v>
      </c>
      <c r="W67" s="133">
        <f>W58*1000/'Inflation GDP Population'!U$28</f>
        <v>12.97539574</v>
      </c>
      <c r="X67" s="133">
        <f>X58*1000/'Inflation GDP Population'!V$28</f>
        <v>13.22959739</v>
      </c>
      <c r="Y67" s="133">
        <f>Y58*1000/'Inflation GDP Population'!W$28</f>
        <v>13.39014287</v>
      </c>
      <c r="Z67" s="133">
        <f>Z58*1000/'Inflation GDP Population'!X$28</f>
        <v>13.1167093</v>
      </c>
      <c r="AA67" s="133">
        <f>AA58*1000/'Inflation GDP Population'!Y$28</f>
        <v>13.26033862</v>
      </c>
      <c r="AB67" s="133">
        <f>AB58*1000/'Inflation GDP Population'!Z$28</f>
        <v>13.66328713</v>
      </c>
      <c r="AC67" s="133">
        <f>AC58*1000/'Inflation GDP Population'!AA$28</f>
        <v>13.97301894</v>
      </c>
      <c r="AD67" s="133">
        <f>AD58*1000/'Inflation GDP Population'!AB$28</f>
        <v>14.1660167</v>
      </c>
      <c r="AE67" s="133">
        <f>AE58*1000/'Inflation GDP Population'!AC$28</f>
        <v>14.38213088</v>
      </c>
      <c r="AF67" s="133">
        <f>AF58*1000/'Inflation GDP Population'!AD$28</f>
        <v>14.48515787</v>
      </c>
      <c r="AG67" s="133">
        <f>AG58*1000/'Inflation GDP Population'!AE$28</f>
        <v>14.61292049</v>
      </c>
      <c r="AH67" s="133">
        <f>AH58*1000/'Inflation GDP Population'!AF$28</f>
        <v>14.63723549</v>
      </c>
      <c r="AI67" s="133">
        <f>AI58*1000/'Inflation GDP Population'!AG$28</f>
        <v>14.75336574</v>
      </c>
      <c r="AJ67" s="133">
        <f>AJ58*1000/'Inflation GDP Population'!AH$28</f>
        <v>14.74719912</v>
      </c>
      <c r="AK67" s="133">
        <f>AK58*1000/'Inflation GDP Population'!AI$28</f>
        <v>14.99102253</v>
      </c>
      <c r="AL67" s="133">
        <f>AL58*1000/'Inflation GDP Population'!AJ$28</f>
        <v>14.89734974</v>
      </c>
      <c r="AM67" s="133">
        <f>AM58*1000/'Inflation GDP Population'!AK$28</f>
        <v>14.95109968</v>
      </c>
      <c r="AN67" s="133">
        <f>AN58*1000/'Inflation GDP Population'!AL$28</f>
        <v>15.06269723</v>
      </c>
      <c r="AO67" s="133">
        <f>AO58*1000/'Inflation GDP Population'!AM$28</f>
        <v>14.82434671</v>
      </c>
      <c r="AP67" s="133">
        <f>AP58*1000/'Inflation GDP Population'!AN$28</f>
        <v>14.81717713</v>
      </c>
      <c r="AQ67" s="133">
        <f>AQ58*1000/'Inflation GDP Population'!AO$28</f>
        <v>14.74458078</v>
      </c>
      <c r="AR67" s="133">
        <f>AR58*1000/'Inflation GDP Population'!AP$28</f>
        <v>14.77591736</v>
      </c>
      <c r="AS67" s="133">
        <f>AS58*1000/'Inflation GDP Population'!AQ$28</f>
        <v>14.67483272</v>
      </c>
      <c r="AT67" s="133">
        <f>AT58*1000/'Inflation GDP Population'!AR$28</f>
        <v>14.68362027</v>
      </c>
      <c r="AU67" s="133">
        <f>AU58*1000/'Inflation GDP Population'!AS$28</f>
        <v>14.54084943</v>
      </c>
      <c r="AV67" s="133">
        <f>AV58*1000/'Inflation GDP Population'!AT$28</f>
        <v>14.43788899</v>
      </c>
      <c r="AW67" s="133">
        <f>AW58*1000/'Inflation GDP Population'!AU$28</f>
        <v>14.33785693</v>
      </c>
      <c r="AX67" s="133">
        <f>AX58*1000/'Inflation GDP Population'!AV$28</f>
        <v>14.21240919</v>
      </c>
      <c r="AY67" s="133">
        <f>AY58*1000/'Inflation GDP Population'!AW$28</f>
        <v>14.08318828</v>
      </c>
      <c r="AZ67" s="133">
        <f>AZ58*1000/'Inflation GDP Population'!AX$28</f>
        <v>13.95820783</v>
      </c>
      <c r="BA67" s="133">
        <f>BA58*1000/'Inflation GDP Population'!AY$28</f>
        <v>13.80553625</v>
      </c>
      <c r="BB67" s="133">
        <f>BB58*1000/'Inflation GDP Population'!AZ$28</f>
        <v>13.64501221</v>
      </c>
    </row>
    <row r="68" ht="15.75" customHeight="1">
      <c r="A68" s="119" t="s">
        <v>311</v>
      </c>
      <c r="B68" s="131" t="s">
        <v>312</v>
      </c>
      <c r="C68" s="123" t="s">
        <v>273</v>
      </c>
      <c r="D68" s="133">
        <f t="shared" ref="D68:BB68" si="6">sum(D64:D67)</f>
        <v>876.1032919</v>
      </c>
      <c r="E68" s="133">
        <f t="shared" si="6"/>
        <v>725.821015</v>
      </c>
      <c r="F68" s="133">
        <f t="shared" si="6"/>
        <v>717.1359131</v>
      </c>
      <c r="G68" s="133">
        <f t="shared" si="6"/>
        <v>854.5029222</v>
      </c>
      <c r="H68" s="133">
        <f t="shared" si="6"/>
        <v>1147.169271</v>
      </c>
      <c r="I68" s="133">
        <f t="shared" si="6"/>
        <v>1510.333566</v>
      </c>
      <c r="J68" s="133">
        <f t="shared" si="6"/>
        <v>1675.562946</v>
      </c>
      <c r="K68" s="133">
        <f t="shared" si="6"/>
        <v>1726.473555</v>
      </c>
      <c r="L68" s="133">
        <f t="shared" si="6"/>
        <v>2170.825411</v>
      </c>
      <c r="M68" s="133">
        <f t="shared" si="6"/>
        <v>1279.709824</v>
      </c>
      <c r="N68" s="133">
        <f t="shared" si="6"/>
        <v>1644.801996</v>
      </c>
      <c r="O68" s="133">
        <f t="shared" si="6"/>
        <v>1861.820725</v>
      </c>
      <c r="P68" s="133">
        <f t="shared" si="6"/>
        <v>1733.111073</v>
      </c>
      <c r="Q68" s="133">
        <f t="shared" si="6"/>
        <v>1779.563842</v>
      </c>
      <c r="R68" s="133">
        <f t="shared" si="6"/>
        <v>1648.53871</v>
      </c>
      <c r="S68" s="133">
        <f t="shared" si="6"/>
        <v>884.7038915</v>
      </c>
      <c r="T68" s="133">
        <f t="shared" si="6"/>
        <v>789.5446419</v>
      </c>
      <c r="U68" s="133">
        <f t="shared" si="6"/>
        <v>901.8967517</v>
      </c>
      <c r="V68" s="133">
        <f t="shared" si="6"/>
        <v>1111.627574</v>
      </c>
      <c r="W68" s="133">
        <f t="shared" si="6"/>
        <v>1154.968802</v>
      </c>
      <c r="X68" s="133">
        <f t="shared" si="6"/>
        <v>1180.911566</v>
      </c>
      <c r="Y68" s="133">
        <f t="shared" si="6"/>
        <v>1198.651755</v>
      </c>
      <c r="Z68" s="133">
        <f t="shared" si="6"/>
        <v>1177.568158</v>
      </c>
      <c r="AA68" s="133">
        <f t="shared" si="6"/>
        <v>1193.948865</v>
      </c>
      <c r="AB68" s="133">
        <f t="shared" si="6"/>
        <v>1233.880799</v>
      </c>
      <c r="AC68" s="133">
        <f t="shared" si="6"/>
        <v>1265.64658</v>
      </c>
      <c r="AD68" s="133">
        <f t="shared" si="6"/>
        <v>1287.039251</v>
      </c>
      <c r="AE68" s="133">
        <f t="shared" si="6"/>
        <v>1310.711579</v>
      </c>
      <c r="AF68" s="133">
        <f t="shared" si="6"/>
        <v>1324.235978</v>
      </c>
      <c r="AG68" s="133">
        <f t="shared" si="6"/>
        <v>1340.158621</v>
      </c>
      <c r="AH68" s="133">
        <f t="shared" si="6"/>
        <v>1346.711156</v>
      </c>
      <c r="AI68" s="133">
        <f t="shared" si="6"/>
        <v>1361.82817</v>
      </c>
      <c r="AJ68" s="133">
        <f t="shared" si="6"/>
        <v>1365.766862</v>
      </c>
      <c r="AK68" s="133">
        <f t="shared" si="6"/>
        <v>1393.011035</v>
      </c>
      <c r="AL68" s="133">
        <f t="shared" si="6"/>
        <v>1389.023157</v>
      </c>
      <c r="AM68" s="133">
        <f t="shared" si="6"/>
        <v>1398.853208</v>
      </c>
      <c r="AN68" s="133">
        <f t="shared" si="6"/>
        <v>1414.236765</v>
      </c>
      <c r="AO68" s="133">
        <f t="shared" si="6"/>
        <v>1396.810973</v>
      </c>
      <c r="AP68" s="133">
        <f t="shared" si="6"/>
        <v>1401.177253</v>
      </c>
      <c r="AQ68" s="133">
        <f t="shared" si="6"/>
        <v>1399.422716</v>
      </c>
      <c r="AR68" s="133">
        <f t="shared" si="6"/>
        <v>1407.61446</v>
      </c>
      <c r="AS68" s="133">
        <f t="shared" si="6"/>
        <v>1403.26485</v>
      </c>
      <c r="AT68" s="133">
        <f t="shared" si="6"/>
        <v>1409.489586</v>
      </c>
      <c r="AU68" s="133">
        <f t="shared" si="6"/>
        <v>1401.220076</v>
      </c>
      <c r="AV68" s="133">
        <f t="shared" si="6"/>
        <v>1396.800353</v>
      </c>
      <c r="AW68" s="133">
        <f t="shared" si="6"/>
        <v>1392.694277</v>
      </c>
      <c r="AX68" s="133">
        <f t="shared" si="6"/>
        <v>1386.141795</v>
      </c>
      <c r="AY68" s="133">
        <f t="shared" si="6"/>
        <v>1379.232609</v>
      </c>
      <c r="AZ68" s="133">
        <f t="shared" si="6"/>
        <v>1372.750559</v>
      </c>
      <c r="BA68" s="133">
        <f t="shared" si="6"/>
        <v>1363.547486</v>
      </c>
      <c r="BB68" s="133">
        <f t="shared" si="6"/>
        <v>1353.556084</v>
      </c>
    </row>
    <row r="69" ht="15.75" customHeight="1">
      <c r="A69" s="119" t="s">
        <v>313</v>
      </c>
      <c r="B69" s="131" t="s">
        <v>298</v>
      </c>
      <c r="C69" s="123" t="s">
        <v>273</v>
      </c>
      <c r="D69" s="133">
        <f>D59*1000/'Inflation GDP Population'!B$28</f>
        <v>150.5177325</v>
      </c>
      <c r="E69" s="133">
        <f>E59*1000/'Inflation GDP Population'!C$28</f>
        <v>111.1406035</v>
      </c>
      <c r="F69" s="133">
        <f>F59*1000/'Inflation GDP Population'!D$28</f>
        <v>97.68575642</v>
      </c>
      <c r="G69" s="133">
        <f>G59*1000/'Inflation GDP Population'!E$28</f>
        <v>147.4111147</v>
      </c>
      <c r="H69" s="133">
        <f>H59*1000/'Inflation GDP Population'!F$28</f>
        <v>153.8144005</v>
      </c>
      <c r="I69" s="133">
        <f>I59*1000/'Inflation GDP Population'!G$28</f>
        <v>206.2928613</v>
      </c>
      <c r="J69" s="133">
        <f>J59*1000/'Inflation GDP Population'!H$28</f>
        <v>154.6077607</v>
      </c>
      <c r="K69" s="133">
        <f>K59*1000/'Inflation GDP Population'!I$28</f>
        <v>152.9779674</v>
      </c>
      <c r="L69" s="133">
        <f>L59*1000/'Inflation GDP Population'!J$28</f>
        <v>184.8240953</v>
      </c>
      <c r="M69" s="133">
        <f>M59*1000/'Inflation GDP Population'!K$28</f>
        <v>74.61248101</v>
      </c>
      <c r="N69" s="133">
        <f>N59*1000/'Inflation GDP Population'!L$28</f>
        <v>89.38260949</v>
      </c>
      <c r="O69" s="133">
        <f>O59*1000/'Inflation GDP Population'!M$28</f>
        <v>81.57165266</v>
      </c>
      <c r="P69" s="133">
        <f>P59*1000/'Inflation GDP Population'!N$28</f>
        <v>56.56384678</v>
      </c>
      <c r="Q69" s="133">
        <f>Q59*1000/'Inflation GDP Population'!O$28</f>
        <v>78.28176137</v>
      </c>
      <c r="R69" s="133">
        <f>R59*1000/'Inflation GDP Population'!P$28</f>
        <v>91.15538267</v>
      </c>
      <c r="S69" s="133">
        <f>S59*1000/'Inflation GDP Population'!Q$28</f>
        <v>53.64747319</v>
      </c>
      <c r="T69" s="133">
        <f>T59*1000/'Inflation GDP Population'!R$28</f>
        <v>50.90526812</v>
      </c>
      <c r="U69" s="133">
        <f>U59*1000/'Inflation GDP Population'!S$28</f>
        <v>61.07373517</v>
      </c>
      <c r="V69" s="133">
        <f>V59*1000/'Inflation GDP Population'!T$28</f>
        <v>63.19306041</v>
      </c>
      <c r="W69" s="133">
        <f>W59*1000/'Inflation GDP Population'!U$28</f>
        <v>60.62895705</v>
      </c>
      <c r="X69" s="133">
        <f>X59*1000/'Inflation GDP Population'!V$28</f>
        <v>62.33266372</v>
      </c>
      <c r="Y69" s="133">
        <f>Y59*1000/'Inflation GDP Population'!W$28</f>
        <v>61.04827048</v>
      </c>
      <c r="Z69" s="133">
        <f>Z59*1000/'Inflation GDP Population'!X$28</f>
        <v>61.44927694</v>
      </c>
      <c r="AA69" s="133">
        <f>AA59*1000/'Inflation GDP Population'!Y$28</f>
        <v>64.37485585</v>
      </c>
      <c r="AB69" s="133">
        <f>AB59*1000/'Inflation GDP Population'!Z$28</f>
        <v>68.23680438</v>
      </c>
      <c r="AC69" s="133">
        <f>AC59*1000/'Inflation GDP Population'!AA$28</f>
        <v>73.18276991</v>
      </c>
      <c r="AD69" s="133">
        <f>AD59*1000/'Inflation GDP Population'!AB$28</f>
        <v>74.89374602</v>
      </c>
      <c r="AE69" s="133">
        <f>AE59*1000/'Inflation GDP Population'!AC$28</f>
        <v>75.61256535</v>
      </c>
      <c r="AF69" s="133">
        <f>AF59*1000/'Inflation GDP Population'!AD$28</f>
        <v>77.47040791</v>
      </c>
      <c r="AG69" s="133">
        <f>AG59*1000/'Inflation GDP Population'!AE$28</f>
        <v>78.02217557</v>
      </c>
      <c r="AH69" s="133">
        <f>AH59*1000/'Inflation GDP Population'!AF$28</f>
        <v>78.94962438</v>
      </c>
      <c r="AI69" s="133">
        <f>AI59*1000/'Inflation GDP Population'!AG$28</f>
        <v>78.87857779</v>
      </c>
      <c r="AJ69" s="133">
        <f>AJ59*1000/'Inflation GDP Population'!AH$28</f>
        <v>81.9446679</v>
      </c>
      <c r="AK69" s="133">
        <f>AK59*1000/'Inflation GDP Population'!AI$28</f>
        <v>83.46006167</v>
      </c>
      <c r="AL69" s="133">
        <f>AL59*1000/'Inflation GDP Population'!AJ$28</f>
        <v>84.6435887</v>
      </c>
      <c r="AM69" s="133">
        <f>AM59*1000/'Inflation GDP Population'!AK$28</f>
        <v>85.82394337</v>
      </c>
      <c r="AN69" s="133">
        <f>AN59*1000/'Inflation GDP Population'!AL$28</f>
        <v>87.78609428</v>
      </c>
      <c r="AO69" s="133">
        <f>AO59*1000/'Inflation GDP Population'!AM$28</f>
        <v>88.54522204</v>
      </c>
      <c r="AP69" s="133">
        <f>AP59*1000/'Inflation GDP Population'!AN$28</f>
        <v>89.09173143</v>
      </c>
      <c r="AQ69" s="133">
        <f>AQ59*1000/'Inflation GDP Population'!AO$28</f>
        <v>89.89847368</v>
      </c>
      <c r="AR69" s="133">
        <f>AR59*1000/'Inflation GDP Population'!AP$28</f>
        <v>91.53932296</v>
      </c>
      <c r="AS69" s="133">
        <f>AS59*1000/'Inflation GDP Population'!AQ$28</f>
        <v>91.59727102</v>
      </c>
      <c r="AT69" s="133">
        <f>AT59*1000/'Inflation GDP Population'!AR$28</f>
        <v>92.84893284</v>
      </c>
      <c r="AU69" s="133">
        <f>AU59*1000/'Inflation GDP Population'!AS$28</f>
        <v>94.54927591</v>
      </c>
      <c r="AV69" s="133">
        <f>AV59*1000/'Inflation GDP Population'!AT$28</f>
        <v>96.69154088</v>
      </c>
      <c r="AW69" s="133">
        <f>AW59*1000/'Inflation GDP Population'!AU$28</f>
        <v>98.71676194</v>
      </c>
      <c r="AX69" s="133">
        <f>AX59*1000/'Inflation GDP Population'!AV$28</f>
        <v>100.2806977</v>
      </c>
      <c r="AY69" s="133">
        <f>AY59*1000/'Inflation GDP Population'!AW$28</f>
        <v>102.2667083</v>
      </c>
      <c r="AZ69" s="133">
        <f>AZ59*1000/'Inflation GDP Population'!AX$28</f>
        <v>105.6124887</v>
      </c>
      <c r="BA69" s="133">
        <f>BA59*1000/'Inflation GDP Population'!AY$28</f>
        <v>108.312782</v>
      </c>
      <c r="BB69" s="133">
        <f>BB59*1000/'Inflation GDP Population'!AZ$28</f>
        <v>110.7259692</v>
      </c>
    </row>
    <row r="70" ht="15.75" customHeight="1">
      <c r="A70" s="119" t="s">
        <v>314</v>
      </c>
      <c r="B70" s="131" t="s">
        <v>300</v>
      </c>
      <c r="C70" s="123" t="s">
        <v>273</v>
      </c>
      <c r="D70" s="133">
        <f>D60*1000/'Inflation GDP Population'!B$28</f>
        <v>40.34679395</v>
      </c>
      <c r="E70" s="133">
        <f>E60*1000/'Inflation GDP Population'!C$28</f>
        <v>33.70626152</v>
      </c>
      <c r="F70" s="133">
        <f>F60*1000/'Inflation GDP Population'!D$28</f>
        <v>27.88069774</v>
      </c>
      <c r="G70" s="133">
        <f>G60*1000/'Inflation GDP Population'!E$28</f>
        <v>46.30769336</v>
      </c>
      <c r="H70" s="133">
        <f>H60*1000/'Inflation GDP Population'!F$28</f>
        <v>48.68580255</v>
      </c>
      <c r="I70" s="133">
        <f>I60*1000/'Inflation GDP Population'!G$28</f>
        <v>67.94146153</v>
      </c>
      <c r="J70" s="133">
        <f>J60*1000/'Inflation GDP Population'!H$28</f>
        <v>47.25568197</v>
      </c>
      <c r="K70" s="133">
        <f>K60*1000/'Inflation GDP Population'!I$28</f>
        <v>46.79883828</v>
      </c>
      <c r="L70" s="133">
        <f>L60*1000/'Inflation GDP Population'!J$28</f>
        <v>60.46128708</v>
      </c>
      <c r="M70" s="133">
        <f>M60*1000/'Inflation GDP Population'!K$28</f>
        <v>26.38408179</v>
      </c>
      <c r="N70" s="133">
        <f>N60*1000/'Inflation GDP Population'!L$28</f>
        <v>31.49043483</v>
      </c>
      <c r="O70" s="133">
        <f>O60*1000/'Inflation GDP Population'!M$28</f>
        <v>25.80510374</v>
      </c>
      <c r="P70" s="133">
        <f>P60*1000/'Inflation GDP Population'!N$28</f>
        <v>15.72750496</v>
      </c>
      <c r="Q70" s="133">
        <f>Q60*1000/'Inflation GDP Population'!O$28</f>
        <v>23.6214379</v>
      </c>
      <c r="R70" s="133">
        <f>R60*1000/'Inflation GDP Population'!P$28</f>
        <v>28.92562427</v>
      </c>
      <c r="S70" s="133">
        <f>S60*1000/'Inflation GDP Population'!Q$28</f>
        <v>15.62562132</v>
      </c>
      <c r="T70" s="133">
        <f>T60*1000/'Inflation GDP Population'!R$28</f>
        <v>14.24029372</v>
      </c>
      <c r="U70" s="133">
        <f>U60*1000/'Inflation GDP Population'!S$28</f>
        <v>15.94745679</v>
      </c>
      <c r="V70" s="133">
        <f>V60*1000/'Inflation GDP Population'!T$28</f>
        <v>16.50382289</v>
      </c>
      <c r="W70" s="133">
        <f>W60*1000/'Inflation GDP Population'!U$28</f>
        <v>15.83697233</v>
      </c>
      <c r="X70" s="133">
        <f>X60*1000/'Inflation GDP Population'!V$28</f>
        <v>16.28483475</v>
      </c>
      <c r="Y70" s="133">
        <f>Y60*1000/'Inflation GDP Population'!W$28</f>
        <v>15.95200915</v>
      </c>
      <c r="Z70" s="133">
        <f>Z60*1000/'Inflation GDP Population'!X$28</f>
        <v>16.05949688</v>
      </c>
      <c r="AA70" s="133">
        <f>AA60*1000/'Inflation GDP Population'!Y$28</f>
        <v>16.82687111</v>
      </c>
      <c r="AB70" s="133">
        <f>AB60*1000/'Inflation GDP Population'!Z$28</f>
        <v>17.8392485</v>
      </c>
      <c r="AC70" s="133">
        <f>AC60*1000/'Inflation GDP Population'!AA$28</f>
        <v>19.13534775</v>
      </c>
      <c r="AD70" s="133">
        <f>AD60*1000/'Inflation GDP Population'!AB$28</f>
        <v>19.58581291</v>
      </c>
      <c r="AE70" s="133">
        <f>AE60*1000/'Inflation GDP Population'!AC$28</f>
        <v>19.776866</v>
      </c>
      <c r="AF70" s="133">
        <f>AF60*1000/'Inflation GDP Population'!AD$28</f>
        <v>20.26589245</v>
      </c>
      <c r="AG70" s="133">
        <f>AG60*1000/'Inflation GDP Population'!AE$28</f>
        <v>20.4133042</v>
      </c>
      <c r="AH70" s="133">
        <f>AH60*1000/'Inflation GDP Population'!AF$28</f>
        <v>20.6590179</v>
      </c>
      <c r="AI70" s="133">
        <f>AI60*1000/'Inflation GDP Population'!AG$28</f>
        <v>20.64343872</v>
      </c>
      <c r="AJ70" s="133">
        <f>AJ60*1000/'Inflation GDP Population'!AH$28</f>
        <v>21.44895187</v>
      </c>
      <c r="AK70" s="133">
        <f>AK60*1000/'Inflation GDP Population'!AI$28</f>
        <v>21.84869689</v>
      </c>
      <c r="AL70" s="133">
        <f>AL60*1000/'Inflation GDP Population'!AJ$28</f>
        <v>22.16161725</v>
      </c>
      <c r="AM70" s="133">
        <f>AM60*1000/'Inflation GDP Population'!AK$28</f>
        <v>22.47374719</v>
      </c>
      <c r="AN70" s="133">
        <f>AN60*1000/'Inflation GDP Population'!AL$28</f>
        <v>22.99066417</v>
      </c>
      <c r="AO70" s="133">
        <f>AO60*1000/'Inflation GDP Population'!AM$28</f>
        <v>23.19256734</v>
      </c>
      <c r="AP70" s="133">
        <f>AP60*1000/'Inflation GDP Population'!AN$28</f>
        <v>23.33878037</v>
      </c>
      <c r="AQ70" s="133">
        <f>AQ60*1000/'Inflation GDP Population'!AO$28</f>
        <v>23.55316724</v>
      </c>
      <c r="AR70" s="133">
        <f>AR60*1000/'Inflation GDP Population'!AP$28</f>
        <v>23.98612695</v>
      </c>
      <c r="AS70" s="133">
        <f>AS60*1000/'Inflation GDP Population'!AQ$28</f>
        <v>24.00433133</v>
      </c>
      <c r="AT70" s="133">
        <f>AT60*1000/'Inflation GDP Population'!AR$28</f>
        <v>24.33536523</v>
      </c>
      <c r="AU70" s="133">
        <f>AU60*1000/'Inflation GDP Population'!AS$28</f>
        <v>24.78405009</v>
      </c>
      <c r="AV70" s="133">
        <f>AV60*1000/'Inflation GDP Population'!AT$28</f>
        <v>25.34865563</v>
      </c>
      <c r="AW70" s="133">
        <f>AW60*1000/'Inflation GDP Population'!AU$28</f>
        <v>25.88266591</v>
      </c>
      <c r="AX70" s="133">
        <f>AX60*1000/'Inflation GDP Population'!AV$28</f>
        <v>26.29580059</v>
      </c>
      <c r="AY70" s="133">
        <f>AY60*1000/'Inflation GDP Population'!AW$28</f>
        <v>26.8196792</v>
      </c>
      <c r="AZ70" s="133">
        <f>AZ60*1000/'Inflation GDP Population'!AX$28</f>
        <v>27.70027931</v>
      </c>
      <c r="BA70" s="133">
        <f>BA60*1000/'Inflation GDP Population'!AY$28</f>
        <v>28.41171734</v>
      </c>
      <c r="BB70" s="133">
        <f>BB60*1000/'Inflation GDP Population'!AZ$28</f>
        <v>29.04795174</v>
      </c>
    </row>
    <row r="71" ht="15.75" customHeight="1">
      <c r="A71" s="119" t="s">
        <v>315</v>
      </c>
      <c r="B71" s="131" t="s">
        <v>302</v>
      </c>
      <c r="C71" s="123" t="s">
        <v>273</v>
      </c>
      <c r="D71" s="133">
        <f>D61*1000/'Inflation GDP Population'!B$28</f>
        <v>15.24550041</v>
      </c>
      <c r="E71" s="133">
        <f>E61*1000/'Inflation GDP Population'!C$28</f>
        <v>12.98656014</v>
      </c>
      <c r="F71" s="133">
        <f>F61*1000/'Inflation GDP Population'!D$28</f>
        <v>10.39841945</v>
      </c>
      <c r="G71" s="133">
        <f>G61*1000/'Inflation GDP Population'!E$28</f>
        <v>15.61805629</v>
      </c>
      <c r="H71" s="133">
        <f>H61*1000/'Inflation GDP Population'!F$28</f>
        <v>13.58808426</v>
      </c>
      <c r="I71" s="133">
        <f>I61*1000/'Inflation GDP Population'!G$28</f>
        <v>18.00667699</v>
      </c>
      <c r="J71" s="133">
        <f>J61*1000/'Inflation GDP Population'!H$28</f>
        <v>13.39358311</v>
      </c>
      <c r="K71" s="133">
        <f>K61*1000/'Inflation GDP Population'!I$28</f>
        <v>14.87067501</v>
      </c>
      <c r="L71" s="133">
        <f>L61*1000/'Inflation GDP Population'!J$28</f>
        <v>19.16418213</v>
      </c>
      <c r="M71" s="133">
        <f>M61*1000/'Inflation GDP Population'!K$28</f>
        <v>9.278369111</v>
      </c>
      <c r="N71" s="133">
        <f>N61*1000/'Inflation GDP Population'!L$28</f>
        <v>10.43985754</v>
      </c>
      <c r="O71" s="133">
        <f>O61*1000/'Inflation GDP Population'!M$28</f>
        <v>9.822171446</v>
      </c>
      <c r="P71" s="133">
        <f>P61*1000/'Inflation GDP Population'!N$28</f>
        <v>7.951456502</v>
      </c>
      <c r="Q71" s="133">
        <f>Q61*1000/'Inflation GDP Population'!O$28</f>
        <v>6.869018306</v>
      </c>
      <c r="R71" s="133">
        <f>R61*1000/'Inflation GDP Population'!P$28</f>
        <v>7.104531409</v>
      </c>
      <c r="S71" s="133">
        <f>S61*1000/'Inflation GDP Population'!Q$28</f>
        <v>4.596552559</v>
      </c>
      <c r="T71" s="133">
        <f>T61*1000/'Inflation GDP Population'!R$28</f>
        <v>3.966563718</v>
      </c>
      <c r="U71" s="133">
        <f>U61*1000/'Inflation GDP Population'!S$28</f>
        <v>4.377016703</v>
      </c>
      <c r="V71" s="133">
        <f>V61*1000/'Inflation GDP Population'!T$28</f>
        <v>4.603611304</v>
      </c>
      <c r="W71" s="133">
        <f>W61*1000/'Inflation GDP Population'!U$28</f>
        <v>4.487296773</v>
      </c>
      <c r="X71" s="133">
        <f>X61*1000/'Inflation GDP Population'!V$28</f>
        <v>4.684654192</v>
      </c>
      <c r="Y71" s="133">
        <f>Y61*1000/'Inflation GDP Population'!W$28</f>
        <v>4.656773029</v>
      </c>
      <c r="Z71" s="133">
        <f>Z61*1000/'Inflation GDP Population'!X$28</f>
        <v>4.755336456</v>
      </c>
      <c r="AA71" s="133">
        <f>AA61*1000/'Inflation GDP Population'!Y$28</f>
        <v>5.051797563</v>
      </c>
      <c r="AB71" s="133">
        <f>AB61*1000/'Inflation GDP Population'!Z$28</f>
        <v>5.427937729</v>
      </c>
      <c r="AC71" s="133">
        <f>AC61*1000/'Inflation GDP Population'!AA$28</f>
        <v>5.898493934</v>
      </c>
      <c r="AD71" s="133">
        <f>AD61*1000/'Inflation GDP Population'!AB$28</f>
        <v>6.114083171</v>
      </c>
      <c r="AE71" s="133">
        <f>AE61*1000/'Inflation GDP Population'!AC$28</f>
        <v>6.249969693</v>
      </c>
      <c r="AF71" s="133">
        <f>AF61*1000/'Inflation GDP Population'!AD$28</f>
        <v>6.4814088</v>
      </c>
      <c r="AG71" s="133">
        <f>AG61*1000/'Inflation GDP Population'!AE$28</f>
        <v>6.604792204</v>
      </c>
      <c r="AH71" s="133">
        <f>AH61*1000/'Inflation GDP Population'!AF$28</f>
        <v>6.760248045</v>
      </c>
      <c r="AI71" s="133">
        <f>AI61*1000/'Inflation GDP Population'!AG$28</f>
        <v>6.829874196</v>
      </c>
      <c r="AJ71" s="133">
        <f>AJ61*1000/'Inflation GDP Population'!AH$28</f>
        <v>7.172827116</v>
      </c>
      <c r="AK71" s="133">
        <f>AK61*1000/'Inflation GDP Population'!AI$28</f>
        <v>7.383196179</v>
      </c>
      <c r="AL71" s="133">
        <f>AL61*1000/'Inflation GDP Population'!AJ$28</f>
        <v>7.565551634</v>
      </c>
      <c r="AM71" s="133">
        <f>AM61*1000/'Inflation GDP Population'!AK$28</f>
        <v>7.748633349</v>
      </c>
      <c r="AN71" s="133">
        <f>AN61*1000/'Inflation GDP Population'!AL$28</f>
        <v>8.003980915</v>
      </c>
      <c r="AO71" s="133">
        <f>AO61*1000/'Inflation GDP Population'!AM$28</f>
        <v>8.150921615</v>
      </c>
      <c r="AP71" s="133">
        <f>AP61*1000/'Inflation GDP Population'!AN$28</f>
        <v>8.278309881</v>
      </c>
      <c r="AQ71" s="133">
        <f>AQ61*1000/'Inflation GDP Population'!AO$28</f>
        <v>8.429937461</v>
      </c>
      <c r="AR71" s="133">
        <f>AR61*1000/'Inflation GDP Population'!AP$28</f>
        <v>8.660759808</v>
      </c>
      <c r="AS71" s="133">
        <f>AS61*1000/'Inflation GDP Population'!AQ$28</f>
        <v>8.742162679</v>
      </c>
      <c r="AT71" s="133">
        <f>AT61*1000/'Inflation GDP Population'!AR$28</f>
        <v>8.937503394</v>
      </c>
      <c r="AU71" s="133">
        <f>AU61*1000/'Inflation GDP Population'!AS$28</f>
        <v>9.177371958</v>
      </c>
      <c r="AV71" s="133">
        <f>AV61*1000/'Inflation GDP Population'!AT$28</f>
        <v>9.462156464</v>
      </c>
      <c r="AW71" s="133">
        <f>AW61*1000/'Inflation GDP Population'!AU$28</f>
        <v>9.737723695</v>
      </c>
      <c r="AX71" s="133">
        <f>AX61*1000/'Inflation GDP Population'!AV$28</f>
        <v>9.969531418</v>
      </c>
      <c r="AY71" s="133">
        <f>AY61*1000/'Inflation GDP Population'!AW$28</f>
        <v>10.24497564</v>
      </c>
      <c r="AZ71" s="133">
        <f>AZ61*1000/'Inflation GDP Population'!AX$28</f>
        <v>10.65962486</v>
      </c>
      <c r="BA71" s="133">
        <f>BA61*1000/'Inflation GDP Population'!AY$28</f>
        <v>11.01258614</v>
      </c>
      <c r="BB71" s="133">
        <f>BB61*1000/'Inflation GDP Population'!AZ$28</f>
        <v>11.33906301</v>
      </c>
    </row>
    <row r="72" ht="15.75" customHeight="1">
      <c r="A72" s="119" t="s">
        <v>316</v>
      </c>
      <c r="B72" s="131" t="s">
        <v>304</v>
      </c>
      <c r="C72" s="123" t="s">
        <v>273</v>
      </c>
      <c r="D72" s="133">
        <f>D62*1000/'Inflation GDP Population'!B$28</f>
        <v>67.53859945</v>
      </c>
      <c r="E72" s="133">
        <f>E62*1000/'Inflation GDP Population'!C$28</f>
        <v>55.83364398</v>
      </c>
      <c r="F72" s="133">
        <f>F62*1000/'Inflation GDP Population'!D$28</f>
        <v>47.18785227</v>
      </c>
      <c r="G72" s="133">
        <f>G62*1000/'Inflation GDP Population'!E$28</f>
        <v>76.6484905</v>
      </c>
      <c r="H72" s="133">
        <f>H62*1000/'Inflation GDP Population'!F$28</f>
        <v>75.95513622</v>
      </c>
      <c r="I72" s="133">
        <f>I62*1000/'Inflation GDP Population'!G$28</f>
        <v>106.6404922</v>
      </c>
      <c r="J72" s="133">
        <f>J62*1000/'Inflation GDP Population'!H$28</f>
        <v>70.06302201</v>
      </c>
      <c r="K72" s="133">
        <f>K62*1000/'Inflation GDP Population'!I$28</f>
        <v>69.82645821</v>
      </c>
      <c r="L72" s="133">
        <f>L62*1000/'Inflation GDP Population'!J$28</f>
        <v>92.88949763</v>
      </c>
      <c r="M72" s="133">
        <f>M62*1000/'Inflation GDP Population'!K$28</f>
        <v>40.00846742</v>
      </c>
      <c r="N72" s="133">
        <f>N62*1000/'Inflation GDP Population'!L$28</f>
        <v>50.05582377</v>
      </c>
      <c r="O72" s="133">
        <f>O62*1000/'Inflation GDP Population'!M$28</f>
        <v>37.65133916</v>
      </c>
      <c r="P72" s="133">
        <f>P62*1000/'Inflation GDP Population'!N$28</f>
        <v>21.15938234</v>
      </c>
      <c r="Q72" s="133">
        <f>Q62*1000/'Inflation GDP Population'!O$28</f>
        <v>35.31572443</v>
      </c>
      <c r="R72" s="133">
        <f>R62*1000/'Inflation GDP Population'!P$28</f>
        <v>44.48112578</v>
      </c>
      <c r="S72" s="133">
        <f>S62*1000/'Inflation GDP Population'!Q$28</f>
        <v>22.63164593</v>
      </c>
      <c r="T72" s="133">
        <f>T62*1000/'Inflation GDP Population'!R$28</f>
        <v>20.18778238</v>
      </c>
      <c r="U72" s="133">
        <f>U62*1000/'Inflation GDP Population'!S$28</f>
        <v>23.34437873</v>
      </c>
      <c r="V72" s="133">
        <f>V62*1000/'Inflation GDP Population'!T$28</f>
        <v>23.97428838</v>
      </c>
      <c r="W72" s="133">
        <f>W62*1000/'Inflation GDP Population'!U$28</f>
        <v>22.83154294</v>
      </c>
      <c r="X72" s="133">
        <f>X62*1000/'Inflation GDP Population'!V$28</f>
        <v>23.30126497</v>
      </c>
      <c r="Y72" s="133">
        <f>Y62*1000/'Inflation GDP Population'!W$28</f>
        <v>22.65557806</v>
      </c>
      <c r="Z72" s="133">
        <f>Z62*1000/'Inflation GDP Population'!X$28</f>
        <v>22.64046639</v>
      </c>
      <c r="AA72" s="133">
        <f>AA62*1000/'Inflation GDP Population'!Y$28</f>
        <v>23.54941024</v>
      </c>
      <c r="AB72" s="133">
        <f>AB62*1000/'Inflation GDP Population'!Z$28</f>
        <v>24.78594734</v>
      </c>
      <c r="AC72" s="133">
        <f>AC62*1000/'Inflation GDP Population'!AA$28</f>
        <v>26.39649205</v>
      </c>
      <c r="AD72" s="133">
        <f>AD62*1000/'Inflation GDP Population'!AB$28</f>
        <v>26.8262809</v>
      </c>
      <c r="AE72" s="133">
        <f>AE62*1000/'Inflation GDP Population'!AC$28</f>
        <v>26.89756787</v>
      </c>
      <c r="AF72" s="133">
        <f>AF62*1000/'Inflation GDP Population'!AD$28</f>
        <v>27.37065373</v>
      </c>
      <c r="AG72" s="133">
        <f>AG62*1000/'Inflation GDP Population'!AE$28</f>
        <v>27.37936843</v>
      </c>
      <c r="AH72" s="133">
        <f>AH62*1000/'Inflation GDP Population'!AF$28</f>
        <v>27.51926519</v>
      </c>
      <c r="AI72" s="133">
        <f>AI62*1000/'Inflation GDP Population'!AG$28</f>
        <v>27.31191766</v>
      </c>
      <c r="AJ72" s="133">
        <f>AJ62*1000/'Inflation GDP Population'!AH$28</f>
        <v>28.1867342</v>
      </c>
      <c r="AK72" s="133">
        <f>AK62*1000/'Inflation GDP Population'!AI$28</f>
        <v>28.52055061</v>
      </c>
      <c r="AL72" s="133">
        <f>AL62*1000/'Inflation GDP Population'!AJ$28</f>
        <v>28.73771657</v>
      </c>
      <c r="AM72" s="133">
        <f>AM62*1000/'Inflation GDP Population'!AK$28</f>
        <v>28.95137019</v>
      </c>
      <c r="AN72" s="133">
        <f>AN62*1000/'Inflation GDP Population'!AL$28</f>
        <v>29.42469616</v>
      </c>
      <c r="AO72" s="133">
        <f>AO62*1000/'Inflation GDP Population'!AM$28</f>
        <v>29.49169858</v>
      </c>
      <c r="AP72" s="133">
        <f>AP62*1000/'Inflation GDP Population'!AN$28</f>
        <v>29.48783637</v>
      </c>
      <c r="AQ72" s="133">
        <f>AQ62*1000/'Inflation GDP Population'!AO$28</f>
        <v>29.56996509</v>
      </c>
      <c r="AR72" s="133">
        <f>AR62*1000/'Inflation GDP Population'!AP$28</f>
        <v>29.9240923</v>
      </c>
      <c r="AS72" s="133">
        <f>AS62*1000/'Inflation GDP Population'!AQ$28</f>
        <v>29.7599446</v>
      </c>
      <c r="AT72" s="133">
        <f>AT62*1000/'Inflation GDP Population'!AR$28</f>
        <v>29.98361449</v>
      </c>
      <c r="AU72" s="133">
        <f>AU62*1000/'Inflation GDP Population'!AS$28</f>
        <v>30.34894876</v>
      </c>
      <c r="AV72" s="133">
        <f>AV62*1000/'Inflation GDP Population'!AT$28</f>
        <v>30.85125958</v>
      </c>
      <c r="AW72" s="133">
        <f>AW62*1000/'Inflation GDP Population'!AU$28</f>
        <v>31.31083162</v>
      </c>
      <c r="AX72" s="133">
        <f>AX62*1000/'Inflation GDP Population'!AV$28</f>
        <v>31.61989024</v>
      </c>
      <c r="AY72" s="133">
        <f>AY62*1000/'Inflation GDP Population'!AW$28</f>
        <v>32.05799444</v>
      </c>
      <c r="AZ72" s="133">
        <f>AZ62*1000/'Inflation GDP Population'!AX$28</f>
        <v>32.9151539</v>
      </c>
      <c r="BA72" s="133">
        <f>BA62*1000/'Inflation GDP Population'!AY$28</f>
        <v>33.56279193</v>
      </c>
      <c r="BB72" s="133">
        <f>BB62*1000/'Inflation GDP Population'!AZ$28</f>
        <v>34.11493687</v>
      </c>
    </row>
    <row r="73" ht="15.75" customHeight="1">
      <c r="A73" s="119" t="s">
        <v>317</v>
      </c>
      <c r="B73" s="131" t="s">
        <v>318</v>
      </c>
      <c r="C73" s="123" t="s">
        <v>273</v>
      </c>
      <c r="D73" s="133">
        <f>sum(D59:D62)*1000/'Inflation GDP Population'!B$28</f>
        <v>273.6486263</v>
      </c>
      <c r="E73" s="133">
        <f>sum(E59:E62)*1000/'Inflation GDP Population'!C$28</f>
        <v>213.6670691</v>
      </c>
      <c r="F73" s="133">
        <f>sum(F59:F62)*1000/'Inflation GDP Population'!D$28</f>
        <v>183.1527259</v>
      </c>
      <c r="G73" s="133">
        <f>sum(G59:G62)*1000/'Inflation GDP Population'!E$28</f>
        <v>285.9853548</v>
      </c>
      <c r="H73" s="133">
        <f>sum(H59:H62)*1000/'Inflation GDP Population'!F$28</f>
        <v>292.0434236</v>
      </c>
      <c r="I73" s="133">
        <f>sum(I59:I62)*1000/'Inflation GDP Population'!G$28</f>
        <v>398.8814921</v>
      </c>
      <c r="J73" s="133">
        <f>sum(J59:J62)*1000/'Inflation GDP Population'!H$28</f>
        <v>285.3200478</v>
      </c>
      <c r="K73" s="133">
        <f>sum(K59:K62)*1000/'Inflation GDP Population'!I$28</f>
        <v>284.4739389</v>
      </c>
      <c r="L73" s="133">
        <f>sum(L59:L62)*1000/'Inflation GDP Population'!J$28</f>
        <v>357.3390622</v>
      </c>
      <c r="M73" s="133">
        <f>sum(M59:M62)*1000/'Inflation GDP Population'!K$28</f>
        <v>150.2833993</v>
      </c>
      <c r="N73" s="133">
        <f>sum(N59:N62)*1000/'Inflation GDP Population'!L$28</f>
        <v>181.3687256</v>
      </c>
      <c r="O73" s="133">
        <f>sum(O59:O62)*1000/'Inflation GDP Population'!M$28</f>
        <v>154.850267</v>
      </c>
      <c r="P73" s="133">
        <f>sum(P59:P62)*1000/'Inflation GDP Population'!N$28</f>
        <v>101.4021906</v>
      </c>
      <c r="Q73" s="133">
        <f>sum(Q59:Q62)*1000/'Inflation GDP Population'!O$28</f>
        <v>144.087942</v>
      </c>
      <c r="R73" s="133">
        <f>sum(R59:R62)*1000/'Inflation GDP Population'!P$28</f>
        <v>171.6666641</v>
      </c>
      <c r="S73" s="133">
        <f>sum(S59:S62)*1000/'Inflation GDP Population'!Q$28</f>
        <v>96.501293</v>
      </c>
      <c r="T73" s="133">
        <f>sum(T59:T62)*1000/'Inflation GDP Population'!R$28</f>
        <v>89.29990793</v>
      </c>
      <c r="U73" s="133">
        <f>sum(U59:U62)*1000/'Inflation GDP Population'!S$28</f>
        <v>104.7425874</v>
      </c>
      <c r="V73" s="133">
        <f>sum(V59:V62)*1000/'Inflation GDP Population'!T$28</f>
        <v>108.274783</v>
      </c>
      <c r="W73" s="133">
        <f>sum(W59:W62)*1000/'Inflation GDP Population'!U$28</f>
        <v>103.7847691</v>
      </c>
      <c r="X73" s="133">
        <f>sum(X59:X62)*1000/'Inflation GDP Population'!V$28</f>
        <v>106.6034176</v>
      </c>
      <c r="Y73" s="133">
        <f>sum(Y59:Y62)*1000/'Inflation GDP Population'!W$28</f>
        <v>104.3126307</v>
      </c>
      <c r="Z73" s="133">
        <f>sum(Z59:Z62)*1000/'Inflation GDP Population'!X$28</f>
        <v>104.9045767</v>
      </c>
      <c r="AA73" s="133">
        <f>sum(AA59:AA62)*1000/'Inflation GDP Population'!Y$28</f>
        <v>109.8029348</v>
      </c>
      <c r="AB73" s="133">
        <f>sum(AB59:AB62)*1000/'Inflation GDP Population'!Z$28</f>
        <v>116.289938</v>
      </c>
      <c r="AC73" s="133">
        <f>sum(AC59:AC62)*1000/'Inflation GDP Population'!AA$28</f>
        <v>124.6131036</v>
      </c>
      <c r="AD73" s="133">
        <f>sum(AD59:AD62)*1000/'Inflation GDP Population'!AB$28</f>
        <v>127.419923</v>
      </c>
      <c r="AE73" s="133">
        <f>sum(AE59:AE62)*1000/'Inflation GDP Population'!AC$28</f>
        <v>128.5369689</v>
      </c>
      <c r="AF73" s="133">
        <f>sum(AF59:AF62)*1000/'Inflation GDP Population'!AD$28</f>
        <v>131.5883629</v>
      </c>
      <c r="AG73" s="133">
        <f>sum(AG59:AG62)*1000/'Inflation GDP Population'!AE$28</f>
        <v>132.4196404</v>
      </c>
      <c r="AH73" s="133">
        <f>sum(AH59:AH62)*1000/'Inflation GDP Population'!AF$28</f>
        <v>133.8881555</v>
      </c>
      <c r="AI73" s="133">
        <f>sum(AI59:AI62)*1000/'Inflation GDP Population'!AG$28</f>
        <v>133.6638084</v>
      </c>
      <c r="AJ73" s="133">
        <f>sum(AJ59:AJ62)*1000/'Inflation GDP Population'!AH$28</f>
        <v>138.7531811</v>
      </c>
      <c r="AK73" s="133">
        <f>sum(AK59:AK62)*1000/'Inflation GDP Population'!AI$28</f>
        <v>141.2125054</v>
      </c>
      <c r="AL73" s="133">
        <f>sum(AL59:AL62)*1000/'Inflation GDP Population'!AJ$28</f>
        <v>143.1084742</v>
      </c>
      <c r="AM73" s="133">
        <f>sum(AM59:AM62)*1000/'Inflation GDP Population'!AK$28</f>
        <v>144.9976941</v>
      </c>
      <c r="AN73" s="133">
        <f>sum(AN59:AN62)*1000/'Inflation GDP Population'!AL$28</f>
        <v>148.2054355</v>
      </c>
      <c r="AO73" s="133">
        <f>sum(AO59:AO62)*1000/'Inflation GDP Population'!AM$28</f>
        <v>149.3804096</v>
      </c>
      <c r="AP73" s="133">
        <f>sum(AP59:AP62)*1000/'Inflation GDP Population'!AN$28</f>
        <v>150.1966581</v>
      </c>
      <c r="AQ73" s="133">
        <f>sum(AQ59:AQ62)*1000/'Inflation GDP Population'!AO$28</f>
        <v>151.4515435</v>
      </c>
      <c r="AR73" s="133">
        <f>sum(AR59:AR62)*1000/'Inflation GDP Population'!AP$28</f>
        <v>154.110302</v>
      </c>
      <c r="AS73" s="133">
        <f>sum(AS59:AS62)*1000/'Inflation GDP Population'!AQ$28</f>
        <v>154.1037096</v>
      </c>
      <c r="AT73" s="133">
        <f>sum(AT59:AT62)*1000/'Inflation GDP Population'!AR$28</f>
        <v>156.105416</v>
      </c>
      <c r="AU73" s="133">
        <f>sum(AU59:AU62)*1000/'Inflation GDP Population'!AS$28</f>
        <v>158.8596467</v>
      </c>
      <c r="AV73" s="133">
        <f>sum(AV59:AV62)*1000/'Inflation GDP Population'!AT$28</f>
        <v>162.3536126</v>
      </c>
      <c r="AW73" s="133">
        <f>sum(AW59:AW62)*1000/'Inflation GDP Population'!AU$28</f>
        <v>165.6479832</v>
      </c>
      <c r="AX73" s="133">
        <f>sum(AX59:AX62)*1000/'Inflation GDP Population'!AV$28</f>
        <v>168.16592</v>
      </c>
      <c r="AY73" s="133">
        <f>sum(AY59:AY62)*1000/'Inflation GDP Population'!AW$28</f>
        <v>171.3893575</v>
      </c>
      <c r="AZ73" s="133">
        <f>sum(AZ59:AZ62)*1000/'Inflation GDP Population'!AX$28</f>
        <v>176.8875468</v>
      </c>
      <c r="BA73" s="133">
        <f>sum(BA59:BA62)*1000/'Inflation GDP Population'!AY$28</f>
        <v>181.2998774</v>
      </c>
      <c r="BB73" s="133">
        <f>sum(BB59:BB62)*1000/'Inflation GDP Population'!AZ$28</f>
        <v>185.2279209</v>
      </c>
    </row>
    <row r="74" ht="15.75" customHeight="1">
      <c r="A74" s="119" t="s">
        <v>319</v>
      </c>
      <c r="B74" s="131" t="s">
        <v>306</v>
      </c>
      <c r="C74" s="123" t="s">
        <v>273</v>
      </c>
      <c r="D74" s="133">
        <f>D63*1000/'Inflation GDP Population'!B$28</f>
        <v>25.41806173</v>
      </c>
      <c r="E74" s="133">
        <f>E63*1000/'Inflation GDP Population'!C$28</f>
        <v>25.13959035</v>
      </c>
      <c r="F74" s="133">
        <f>F63*1000/'Inflation GDP Population'!D$28</f>
        <v>24.74035405</v>
      </c>
      <c r="G74" s="133">
        <f>G63*1000/'Inflation GDP Population'!E$28</f>
        <v>24.3260734</v>
      </c>
      <c r="H74" s="133">
        <f>H63*1000/'Inflation GDP Population'!F$28</f>
        <v>28.02151348</v>
      </c>
      <c r="I74" s="133">
        <f>I63*1000/'Inflation GDP Population'!G$28</f>
        <v>33.34830846</v>
      </c>
      <c r="J74" s="133">
        <f>J63*1000/'Inflation GDP Population'!H$28</f>
        <v>33.31821923</v>
      </c>
      <c r="K74" s="133">
        <f>K63*1000/'Inflation GDP Population'!I$28</f>
        <v>30.64869365</v>
      </c>
      <c r="L74" s="133">
        <f>L63*1000/'Inflation GDP Population'!J$28</f>
        <v>36.42517176</v>
      </c>
      <c r="M74" s="133">
        <f>M63*1000/'Inflation GDP Population'!K$28</f>
        <v>34.15916183</v>
      </c>
      <c r="N74" s="133">
        <f>N63*1000/'Inflation GDP Population'!L$28</f>
        <v>39.17145928</v>
      </c>
      <c r="O74" s="133">
        <f>O63*1000/'Inflation GDP Population'!M$28</f>
        <v>42.86135653</v>
      </c>
      <c r="P74" s="133">
        <f>P63*1000/'Inflation GDP Population'!N$28</f>
        <v>36.47086881</v>
      </c>
      <c r="Q74" s="133">
        <f>Q63*1000/'Inflation GDP Population'!O$28</f>
        <v>29.63688764</v>
      </c>
      <c r="R74" s="133">
        <f>R63*1000/'Inflation GDP Population'!P$28</f>
        <v>25.37732818</v>
      </c>
      <c r="S74" s="133">
        <f>S63*1000/'Inflation GDP Population'!Q$28</f>
        <v>18.39478732</v>
      </c>
      <c r="T74" s="133">
        <f>T63*1000/'Inflation GDP Population'!R$28</f>
        <v>13.8061036</v>
      </c>
      <c r="U74" s="133">
        <f>U63*1000/'Inflation GDP Population'!S$28</f>
        <v>17.0663625</v>
      </c>
      <c r="V74" s="133">
        <f>V63*1000/'Inflation GDP Population'!T$28</f>
        <v>18.99302967</v>
      </c>
      <c r="W74" s="133">
        <f>W63*1000/'Inflation GDP Population'!U$28</f>
        <v>17.66521364</v>
      </c>
      <c r="X74" s="133">
        <f>X63*1000/'Inflation GDP Population'!V$28</f>
        <v>17.10984533</v>
      </c>
      <c r="Y74" s="133">
        <f>Y63*1000/'Inflation GDP Population'!W$28</f>
        <v>16.26436088</v>
      </c>
      <c r="Z74" s="133">
        <f>Z63*1000/'Inflation GDP Population'!X$28</f>
        <v>15.85448723</v>
      </c>
      <c r="AA74" s="133">
        <f>AA63*1000/'Inflation GDP Population'!Y$28</f>
        <v>15.59055907</v>
      </c>
      <c r="AB74" s="133">
        <f>AB63*1000/'Inflation GDP Population'!Z$28</f>
        <v>15.50244424</v>
      </c>
      <c r="AC74" s="133">
        <f>AC63*1000/'Inflation GDP Population'!AA$28</f>
        <v>15.41550452</v>
      </c>
      <c r="AD74" s="133">
        <f>AD63*1000/'Inflation GDP Population'!AB$28</f>
        <v>15.36325575</v>
      </c>
      <c r="AE74" s="133">
        <f>AE63*1000/'Inflation GDP Population'!AC$28</f>
        <v>15.34467856</v>
      </c>
      <c r="AF74" s="133">
        <f>AF63*1000/'Inflation GDP Population'!AD$28</f>
        <v>15.26012129</v>
      </c>
      <c r="AG74" s="133">
        <f>AG63*1000/'Inflation GDP Population'!AE$28</f>
        <v>15.27434999</v>
      </c>
      <c r="AH74" s="133">
        <f>AH63*1000/'Inflation GDP Population'!AF$28</f>
        <v>15.19098601</v>
      </c>
      <c r="AI74" s="133">
        <f>AI63*1000/'Inflation GDP Population'!AG$28</f>
        <v>15.19089716</v>
      </c>
      <c r="AJ74" s="133">
        <f>AJ63*1000/'Inflation GDP Population'!AH$28</f>
        <v>15.15861297</v>
      </c>
      <c r="AK74" s="133">
        <f>AK63*1000/'Inflation GDP Population'!AI$28</f>
        <v>15.06348938</v>
      </c>
      <c r="AL74" s="133">
        <f>AL63*1000/'Inflation GDP Population'!AJ$28</f>
        <v>14.96946647</v>
      </c>
      <c r="AM74" s="133">
        <f>AM63*1000/'Inflation GDP Population'!AK$28</f>
        <v>14.93837985</v>
      </c>
      <c r="AN74" s="133">
        <f>AN63*1000/'Inflation GDP Population'!AL$28</f>
        <v>14.87665964</v>
      </c>
      <c r="AO74" s="133">
        <f>AO63*1000/'Inflation GDP Population'!AM$28</f>
        <v>14.78505986</v>
      </c>
      <c r="AP74" s="133">
        <f>AP63*1000/'Inflation GDP Population'!AN$28</f>
        <v>14.72466265</v>
      </c>
      <c r="AQ74" s="133">
        <f>AQ63*1000/'Inflation GDP Population'!AO$28</f>
        <v>14.60492836</v>
      </c>
      <c r="AR74" s="133">
        <f>AR63*1000/'Inflation GDP Population'!AP$28</f>
        <v>14.51635875</v>
      </c>
      <c r="AS74" s="133">
        <f>AS63*1000/'Inflation GDP Population'!AQ$28</f>
        <v>14.45083143</v>
      </c>
      <c r="AT74" s="133">
        <f>AT63*1000/'Inflation GDP Population'!AR$28</f>
        <v>14.35676181</v>
      </c>
      <c r="AU74" s="133">
        <f>AU63*1000/'Inflation GDP Population'!AS$28</f>
        <v>14.26381322</v>
      </c>
      <c r="AV74" s="133">
        <f>AV63*1000/'Inflation GDP Population'!AT$28</f>
        <v>14.20065191</v>
      </c>
      <c r="AW74" s="133">
        <f>AW63*1000/'Inflation GDP Population'!AU$28</f>
        <v>14.16653256</v>
      </c>
      <c r="AX74" s="133">
        <f>AX63*1000/'Inflation GDP Population'!AV$28</f>
        <v>14.0478945</v>
      </c>
      <c r="AY74" s="133">
        <f>AY63*1000/'Inflation GDP Population'!AW$28</f>
        <v>13.98671953</v>
      </c>
      <c r="AZ74" s="133">
        <f>AZ63*1000/'Inflation GDP Population'!AX$28</f>
        <v>13.89836186</v>
      </c>
      <c r="BA74" s="133">
        <f>BA63*1000/'Inflation GDP Population'!AY$28</f>
        <v>13.81101069</v>
      </c>
      <c r="BB74" s="133">
        <f>BB63*1000/'Inflation GDP Population'!AZ$28</f>
        <v>13.7246471</v>
      </c>
    </row>
    <row r="75" ht="15.75" customHeight="1">
      <c r="A75" s="119" t="s">
        <v>320</v>
      </c>
      <c r="B75" s="131" t="s">
        <v>290</v>
      </c>
      <c r="C75" s="134" t="s">
        <v>276</v>
      </c>
      <c r="D75" s="126">
        <f>D55*1000/'Inflation GDP Population'!B$23*100</f>
        <v>0.2824128629</v>
      </c>
      <c r="E75" s="126">
        <f>E55*1000/'Inflation GDP Population'!C$23*100</f>
        <v>0.2580636632</v>
      </c>
      <c r="F75" s="126">
        <f>F55*1000/'Inflation GDP Population'!D$23*100</f>
        <v>0.2396018201</v>
      </c>
      <c r="G75" s="126">
        <f>G55*1000/'Inflation GDP Population'!E$23*100</f>
        <v>0.2879726352</v>
      </c>
      <c r="H75" s="126">
        <f>H55*1000/'Inflation GDP Population'!F$23*100</f>
        <v>0.3914546029</v>
      </c>
      <c r="I75" s="126">
        <f>I55*1000/'Inflation GDP Population'!G$23*100</f>
        <v>0.5230392455</v>
      </c>
      <c r="J75" s="126">
        <f>J55*1000/'Inflation GDP Population'!H$23*100</f>
        <v>0.5589662753</v>
      </c>
      <c r="K75" s="126">
        <f>K55*1000/'Inflation GDP Population'!I$23*100</f>
        <v>0.5417029754</v>
      </c>
      <c r="L75" s="126">
        <f>L55*1000/'Inflation GDP Population'!J$23*100</f>
        <v>0.6366123285</v>
      </c>
      <c r="M75" s="126">
        <f>M55*1000/'Inflation GDP Population'!K$23*100</f>
        <v>0.3241623286</v>
      </c>
      <c r="N75" s="126">
        <f>N55*1000/'Inflation GDP Population'!L$23*100</f>
        <v>0.4068461357</v>
      </c>
      <c r="O75" s="126">
        <f>O55*1000/'Inflation GDP Population'!M$23*100</f>
        <v>0.4521721754</v>
      </c>
      <c r="P75" s="126">
        <f>P55*1000/'Inflation GDP Population'!N$23*100</f>
        <v>0.4309763821</v>
      </c>
      <c r="Q75" s="126">
        <f>Q55*1000/'Inflation GDP Population'!O$23*100</f>
        <v>0.4132282164</v>
      </c>
      <c r="R75" s="126">
        <f>R55*1000/'Inflation GDP Population'!P$23*100</f>
        <v>0.3688564358</v>
      </c>
      <c r="S75" s="126">
        <f>S55*1000/'Inflation GDP Population'!Q$23*100</f>
        <v>0.1879147263</v>
      </c>
      <c r="T75" s="126">
        <f>T55*1000/'Inflation GDP Population'!R$23*100</f>
        <v>0.1728679358</v>
      </c>
      <c r="U75" s="126">
        <f>U55*1000/'Inflation GDP Population'!S$23*100</f>
        <v>0.2025357094</v>
      </c>
      <c r="V75" s="126">
        <f>V55*1000/'Inflation GDP Population'!T$23*100</f>
        <v>0.2495097955</v>
      </c>
      <c r="W75" s="126">
        <f>W55*1000/'Inflation GDP Population'!U$23*100</f>
        <v>0.2588171412</v>
      </c>
      <c r="X75" s="126">
        <f>X55*1000/'Inflation GDP Population'!V$23*100</f>
        <v>0.2650150988</v>
      </c>
      <c r="Y75" s="126">
        <f>Y55*1000/'Inflation GDP Population'!W$23*100</f>
        <v>0.2696443727</v>
      </c>
      <c r="Z75" s="126">
        <f>Z55*1000/'Inflation GDP Population'!X$23*100</f>
        <v>0.2655091525</v>
      </c>
      <c r="AA75" s="126">
        <f>AA55*1000/'Inflation GDP Population'!Y$23*100</f>
        <v>0.2697897365</v>
      </c>
      <c r="AB75" s="126">
        <f>AB55*1000/'Inflation GDP Population'!Z$23*100</f>
        <v>0.2793903576</v>
      </c>
      <c r="AC75" s="126">
        <f>AC55*1000/'Inflation GDP Population'!AA$23*100</f>
        <v>0.2871458291</v>
      </c>
      <c r="AD75" s="126">
        <f>AD55*1000/'Inflation GDP Population'!AB$23*100</f>
        <v>0.2925419285</v>
      </c>
      <c r="AE75" s="126">
        <f>AE55*1000/'Inflation GDP Population'!AC$23*100</f>
        <v>0.2984456033</v>
      </c>
      <c r="AF75" s="126">
        <f>AF55*1000/'Inflation GDP Population'!AD$23*100</f>
        <v>0.3020241243</v>
      </c>
      <c r="AG75" s="126">
        <f>AG55*1000/'Inflation GDP Population'!AE$23*100</f>
        <v>0.3061315873</v>
      </c>
      <c r="AH75" s="126">
        <f>AH55*1000/'Inflation GDP Population'!AF$23*100</f>
        <v>0.3080779093</v>
      </c>
      <c r="AI75" s="126">
        <f>AI55*1000/'Inflation GDP Population'!AG$23*100</f>
        <v>0.3115855237</v>
      </c>
      <c r="AJ75" s="126">
        <f>AJ55*1000/'Inflation GDP Population'!AH$23*100</f>
        <v>0.3125130963</v>
      </c>
      <c r="AK75" s="126">
        <f>AK55*1000/'Inflation GDP Population'!AI$23*100</f>
        <v>0.3187509675</v>
      </c>
      <c r="AL75" s="126">
        <f>AL55*1000/'Inflation GDP Population'!AJ$23*100</f>
        <v>0.3178199267</v>
      </c>
      <c r="AM75" s="126">
        <f>AM55*1000/'Inflation GDP Population'!AK$23*100</f>
        <v>0.3200284558</v>
      </c>
      <c r="AN75" s="126">
        <f>AN55*1000/'Inflation GDP Population'!AL$23*100</f>
        <v>0.3234850913</v>
      </c>
      <c r="AO75" s="126">
        <f>AO55*1000/'Inflation GDP Population'!AM$23*100</f>
        <v>0.3194163121</v>
      </c>
      <c r="AP75" s="126">
        <f>AP55*1000/'Inflation GDP Population'!AN$23*100</f>
        <v>0.3203112366</v>
      </c>
      <c r="AQ75" s="126">
        <f>AQ55*1000/'Inflation GDP Population'!AO$23*100</f>
        <v>0.3197869299</v>
      </c>
      <c r="AR75" s="126">
        <f>AR55*1000/'Inflation GDP Population'!AP$23*100</f>
        <v>0.3215155348</v>
      </c>
      <c r="AS75" s="126">
        <f>AS55*1000/'Inflation GDP Population'!AQ$23*100</f>
        <v>0.3205239193</v>
      </c>
      <c r="AT75" s="126">
        <f>AT55*1000/'Inflation GDP Population'!AR$23*100</f>
        <v>0.3219271113</v>
      </c>
      <c r="AU75" s="126">
        <f>AU55*1000/'Inflation GDP Population'!AS$23*100</f>
        <v>0.3199999994</v>
      </c>
      <c r="AV75" s="126">
        <f>AV55*1000/'Inflation GDP Population'!AT$23*100</f>
        <v>0.3189331742</v>
      </c>
      <c r="AW75" s="126">
        <f>AW55*1000/'Inflation GDP Population'!AU$23*100</f>
        <v>0.3179196604</v>
      </c>
      <c r="AX75" s="126">
        <f>AX55*1000/'Inflation GDP Population'!AV$23*100</f>
        <v>0.3163302329</v>
      </c>
      <c r="AY75" s="126">
        <f>AY55*1000/'Inflation GDP Population'!AW$23*100</f>
        <v>0.3146428875</v>
      </c>
      <c r="AZ75" s="126">
        <f>AZ55*1000/'Inflation GDP Population'!AX$23*100</f>
        <v>0.3130372334</v>
      </c>
      <c r="BA75" s="126">
        <f>BA55*1000/'Inflation GDP Population'!AY$23*100</f>
        <v>0.3107963361</v>
      </c>
      <c r="BB75" s="126">
        <f>BB55*1000/'Inflation GDP Population'!AZ$23*100</f>
        <v>0.308362178</v>
      </c>
    </row>
    <row r="76" ht="15.75" customHeight="1">
      <c r="A76" s="119" t="s">
        <v>321</v>
      </c>
      <c r="B76" s="131" t="s">
        <v>292</v>
      </c>
      <c r="C76" s="134" t="s">
        <v>276</v>
      </c>
      <c r="D76" s="126">
        <f>D56*1000/'Inflation GDP Population'!B$23*100</f>
        <v>0.03799690148</v>
      </c>
      <c r="E76" s="126">
        <f>E56*1000/'Inflation GDP Population'!C$23*100</f>
        <v>0.03150052681</v>
      </c>
      <c r="F76" s="126">
        <f>F56*1000/'Inflation GDP Population'!D$23*100</f>
        <v>0.02492754122</v>
      </c>
      <c r="G76" s="126">
        <f>G56*1000/'Inflation GDP Population'!E$23*100</f>
        <v>0.03292009164</v>
      </c>
      <c r="H76" s="126">
        <f>H56*1000/'Inflation GDP Population'!F$23*100</f>
        <v>0.04007848564</v>
      </c>
      <c r="I76" s="126">
        <f>I56*1000/'Inflation GDP Population'!G$23*100</f>
        <v>0.04567824973</v>
      </c>
      <c r="J76" s="126">
        <f>J56*1000/'Inflation GDP Population'!H$23*100</f>
        <v>0.05066333676</v>
      </c>
      <c r="K76" s="126">
        <f>K56*1000/'Inflation GDP Population'!I$23*100</f>
        <v>0.05457447783</v>
      </c>
      <c r="L76" s="126">
        <f>L56*1000/'Inflation GDP Population'!J$23*100</f>
        <v>0.07094880793</v>
      </c>
      <c r="M76" s="126">
        <f>M56*1000/'Inflation GDP Population'!K$23*100</f>
        <v>0.04663318081</v>
      </c>
      <c r="N76" s="126">
        <f>N56*1000/'Inflation GDP Population'!L$23*100</f>
        <v>0.05737198923</v>
      </c>
      <c r="O76" s="126">
        <f>O56*1000/'Inflation GDP Population'!M$23*100</f>
        <v>0.06087155215</v>
      </c>
      <c r="P76" s="126">
        <f>P56*1000/'Inflation GDP Population'!N$23*100</f>
        <v>0.05696140921</v>
      </c>
      <c r="Q76" s="126">
        <f>Q56*1000/'Inflation GDP Population'!O$23*100</f>
        <v>0.05045528173</v>
      </c>
      <c r="R76" s="126">
        <f>R56*1000/'Inflation GDP Population'!P$23*100</f>
        <v>0.05176485825</v>
      </c>
      <c r="S76" s="126">
        <f>S56*1000/'Inflation GDP Population'!Q$23*100</f>
        <v>0.04443662159</v>
      </c>
      <c r="T76" s="126">
        <f>T56*1000/'Inflation GDP Population'!R$23*100</f>
        <v>0.039237551</v>
      </c>
      <c r="U76" s="126">
        <f>U56*1000/'Inflation GDP Population'!S$23*100</f>
        <v>0.04429350015</v>
      </c>
      <c r="V76" s="126">
        <f>V56*1000/'Inflation GDP Population'!T$23*100</f>
        <v>0.05418782299</v>
      </c>
      <c r="W76" s="126">
        <f>W56*1000/'Inflation GDP Population'!U$23*100</f>
        <v>0.0558230987</v>
      </c>
      <c r="X76" s="126">
        <f>X56*1000/'Inflation GDP Population'!V$23*100</f>
        <v>0.05677130389</v>
      </c>
      <c r="Y76" s="126">
        <f>Y56*1000/'Inflation GDP Population'!W$23*100</f>
        <v>0.05737424343</v>
      </c>
      <c r="Z76" s="126">
        <f>Z56*1000/'Inflation GDP Population'!X$23*100</f>
        <v>0.05611797086</v>
      </c>
      <c r="AA76" s="126">
        <f>AA56*1000/'Inflation GDP Population'!Y$23*100</f>
        <v>0.05664658401</v>
      </c>
      <c r="AB76" s="126">
        <f>AB56*1000/'Inflation GDP Population'!Z$23*100</f>
        <v>0.05827926235</v>
      </c>
      <c r="AC76" s="126">
        <f>AC56*1000/'Inflation GDP Population'!AA$23*100</f>
        <v>0.05950966247</v>
      </c>
      <c r="AD76" s="126">
        <f>AD56*1000/'Inflation GDP Population'!AB$23*100</f>
        <v>0.06023972451</v>
      </c>
      <c r="AE76" s="126">
        <f>AE56*1000/'Inflation GDP Population'!AC$23*100</f>
        <v>0.06106565319</v>
      </c>
      <c r="AF76" s="126">
        <f>AF56*1000/'Inflation GDP Population'!AD$23*100</f>
        <v>0.06140971117</v>
      </c>
      <c r="AG76" s="126">
        <f>AG56*1000/'Inflation GDP Population'!AE$23*100</f>
        <v>0.06185764207</v>
      </c>
      <c r="AH76" s="126">
        <f>AH56*1000/'Inflation GDP Population'!AF$23*100</f>
        <v>0.06186732585</v>
      </c>
      <c r="AI76" s="126">
        <f>AI56*1000/'Inflation GDP Population'!AG$23*100</f>
        <v>0.06218977441</v>
      </c>
      <c r="AJ76" s="126">
        <f>AJ56*1000/'Inflation GDP Population'!AH$23*100</f>
        <v>0.06199773203</v>
      </c>
      <c r="AK76" s="126">
        <f>AK56*1000/'Inflation GDP Population'!AI$23*100</f>
        <v>0.06285640158</v>
      </c>
      <c r="AL76" s="126">
        <f>AL56*1000/'Inflation GDP Population'!AJ$23*100</f>
        <v>0.06230081265</v>
      </c>
      <c r="AM76" s="126">
        <f>AM56*1000/'Inflation GDP Population'!AK$23*100</f>
        <v>0.06236480279</v>
      </c>
      <c r="AN76" s="126">
        <f>AN56*1000/'Inflation GDP Population'!AL$23*100</f>
        <v>0.06267105552</v>
      </c>
      <c r="AO76" s="126">
        <f>AO56*1000/'Inflation GDP Population'!AM$23*100</f>
        <v>0.06152543079</v>
      </c>
      <c r="AP76" s="126">
        <f>AP56*1000/'Inflation GDP Population'!AN$23*100</f>
        <v>0.06134473226</v>
      </c>
      <c r="AQ76" s="126">
        <f>AQ56*1000/'Inflation GDP Population'!AO$23*100</f>
        <v>0.06089697083</v>
      </c>
      <c r="AR76" s="126">
        <f>AR56*1000/'Inflation GDP Population'!AP$23*100</f>
        <v>0.06088198914</v>
      </c>
      <c r="AS76" s="126">
        <f>AS56*1000/'Inflation GDP Population'!AQ$23*100</f>
        <v>0.06035606078</v>
      </c>
      <c r="AT76" s="126">
        <f>AT56*1000/'Inflation GDP Population'!AR$23*100</f>
        <v>0.06028550765</v>
      </c>
      <c r="AU76" s="126">
        <f>AU56*1000/'Inflation GDP Population'!AS$23*100</f>
        <v>0.05959657662</v>
      </c>
      <c r="AV76" s="126">
        <f>AV56*1000/'Inflation GDP Population'!AT$23*100</f>
        <v>0.05907554351</v>
      </c>
      <c r="AW76" s="126">
        <f>AW56*1000/'Inflation GDP Population'!AU$23*100</f>
        <v>0.05857098616</v>
      </c>
      <c r="AX76" s="126">
        <f>AX56*1000/'Inflation GDP Population'!AV$23*100</f>
        <v>0.05796730358</v>
      </c>
      <c r="AY76" s="126">
        <f>AY56*1000/'Inflation GDP Population'!AW$23*100</f>
        <v>0.05735316655</v>
      </c>
      <c r="AZ76" s="126">
        <f>AZ56*1000/'Inflation GDP Population'!AX$23*100</f>
        <v>0.05676127134</v>
      </c>
      <c r="BA76" s="126">
        <f>BA56*1000/'Inflation GDP Population'!AY$23*100</f>
        <v>0.05606191338</v>
      </c>
      <c r="BB76" s="126">
        <f>BB56*1000/'Inflation GDP Population'!AZ$23*100</f>
        <v>0.05533603499</v>
      </c>
    </row>
    <row r="77" ht="15.75" customHeight="1">
      <c r="A77" s="119" t="s">
        <v>322</v>
      </c>
      <c r="B77" s="131" t="s">
        <v>294</v>
      </c>
      <c r="C77" s="134" t="s">
        <v>276</v>
      </c>
      <c r="D77" s="126">
        <f>D57*1000/'Inflation GDP Population'!B$23*100</f>
        <v>1.602589855</v>
      </c>
      <c r="E77" s="126">
        <f>E57*1000/'Inflation GDP Population'!C$23*100</f>
        <v>1.307695691</v>
      </c>
      <c r="F77" s="126">
        <f>F57*1000/'Inflation GDP Population'!D$23*100</f>
        <v>1.305604287</v>
      </c>
      <c r="G77" s="126">
        <f>G57*1000/'Inflation GDP Population'!E$23*100</f>
        <v>1.523098251</v>
      </c>
      <c r="H77" s="126">
        <f>H57*1000/'Inflation GDP Population'!F$23*100</f>
        <v>1.986255744</v>
      </c>
      <c r="I77" s="126">
        <f>I57*1000/'Inflation GDP Population'!G$23*100</f>
        <v>2.580999009</v>
      </c>
      <c r="J77" s="126">
        <f>J57*1000/'Inflation GDP Population'!H$23*100</f>
        <v>2.86531967</v>
      </c>
      <c r="K77" s="126">
        <f>K57*1000/'Inflation GDP Population'!I$23*100</f>
        <v>3.021697153</v>
      </c>
      <c r="L77" s="126">
        <f>L57*1000/'Inflation GDP Population'!J$23*100</f>
        <v>3.888541134</v>
      </c>
      <c r="M77" s="126">
        <f>M57*1000/'Inflation GDP Population'!K$23*100</f>
        <v>2.434297838</v>
      </c>
      <c r="N77" s="126">
        <f>N57*1000/'Inflation GDP Population'!L$23*100</f>
        <v>3.122387963</v>
      </c>
      <c r="O77" s="126">
        <f>O57*1000/'Inflation GDP Population'!M$23*100</f>
        <v>3.548627964</v>
      </c>
      <c r="P77" s="126">
        <f>P57*1000/'Inflation GDP Population'!N$23*100</f>
        <v>3.274696232</v>
      </c>
      <c r="Q77" s="126">
        <f>Q57*1000/'Inflation GDP Population'!O$23*100</f>
        <v>3.363071028</v>
      </c>
      <c r="R77" s="126">
        <f>R57*1000/'Inflation GDP Population'!P$23*100</f>
        <v>3.063641737</v>
      </c>
      <c r="S77" s="126">
        <f>S57*1000/'Inflation GDP Population'!Q$23*100</f>
        <v>1.577566354</v>
      </c>
      <c r="T77" s="126">
        <f>T57*1000/'Inflation GDP Population'!R$23*100</f>
        <v>1.380190657</v>
      </c>
      <c r="U77" s="126">
        <f>U57*1000/'Inflation GDP Population'!S$23*100</f>
        <v>1.553942019</v>
      </c>
      <c r="V77" s="126">
        <f>V57*1000/'Inflation GDP Population'!T$23*100</f>
        <v>1.884649267</v>
      </c>
      <c r="W77" s="126">
        <f>W57*1000/'Inflation GDP Population'!U$23*100</f>
        <v>1.924672477</v>
      </c>
      <c r="X77" s="126">
        <f>X57*1000/'Inflation GDP Population'!V$23*100</f>
        <v>1.940285115</v>
      </c>
      <c r="Y77" s="126">
        <f>Y57*1000/'Inflation GDP Population'!W$23*100</f>
        <v>1.943689372</v>
      </c>
      <c r="Z77" s="126">
        <f>Z57*1000/'Inflation GDP Population'!X$23*100</f>
        <v>1.884361199</v>
      </c>
      <c r="AA77" s="126">
        <f>AA57*1000/'Inflation GDP Population'!Y$23*100</f>
        <v>1.885241544</v>
      </c>
      <c r="AB77" s="126">
        <f>AB57*1000/'Inflation GDP Population'!Z$23*100</f>
        <v>1.922280898</v>
      </c>
      <c r="AC77" s="126">
        <f>AC57*1000/'Inflation GDP Population'!AA$23*100</f>
        <v>1.94526121</v>
      </c>
      <c r="AD77" s="126">
        <f>AD57*1000/'Inflation GDP Population'!AB$23*100</f>
        <v>1.951366363</v>
      </c>
      <c r="AE77" s="126">
        <f>AE57*1000/'Inflation GDP Population'!AC$23*100</f>
        <v>1.960178636</v>
      </c>
      <c r="AF77" s="126">
        <f>AF57*1000/'Inflation GDP Population'!AD$23*100</f>
        <v>1.953239754</v>
      </c>
      <c r="AG77" s="126">
        <f>AG57*1000/'Inflation GDP Population'!AE$23*100</f>
        <v>1.949433372</v>
      </c>
      <c r="AH77" s="126">
        <f>AH57*1000/'Inflation GDP Population'!AF$23*100</f>
        <v>1.931742421</v>
      </c>
      <c r="AI77" s="126">
        <f>AI57*1000/'Inflation GDP Population'!AG$23*100</f>
        <v>1.923780897</v>
      </c>
      <c r="AJ77" s="126">
        <f>AJ57*1000/'Inflation GDP Population'!AH$23*100</f>
        <v>1.899926084</v>
      </c>
      <c r="AK77" s="126">
        <f>AK57*1000/'Inflation GDP Population'!AI$23*100</f>
        <v>1.908138138</v>
      </c>
      <c r="AL77" s="126">
        <f>AL57*1000/'Inflation GDP Population'!AJ$23*100</f>
        <v>1.873389615</v>
      </c>
      <c r="AM77" s="126">
        <f>AM57*1000/'Inflation GDP Population'!AK$23*100</f>
        <v>1.857472244</v>
      </c>
      <c r="AN77" s="126">
        <f>AN57*1000/'Inflation GDP Population'!AL$23*100</f>
        <v>1.848723753</v>
      </c>
      <c r="AO77" s="126">
        <f>AO57*1000/'Inflation GDP Population'!AM$23*100</f>
        <v>1.797443778</v>
      </c>
      <c r="AP77" s="126">
        <f>AP57*1000/'Inflation GDP Population'!AN$23*100</f>
        <v>1.774788149</v>
      </c>
      <c r="AQ77" s="126">
        <f>AQ57*1000/'Inflation GDP Population'!AO$23*100</f>
        <v>1.744640768</v>
      </c>
      <c r="AR77" s="126">
        <f>AR57*1000/'Inflation GDP Population'!AP$23*100</f>
        <v>1.727079202</v>
      </c>
      <c r="AS77" s="126">
        <f>AS57*1000/'Inflation GDP Population'!AQ$23*100</f>
        <v>1.695231164</v>
      </c>
      <c r="AT77" s="126">
        <f>AT57*1000/'Inflation GDP Population'!AR$23*100</f>
        <v>1.676395968</v>
      </c>
      <c r="AU77" s="126">
        <f>AU57*1000/'Inflation GDP Population'!AS$23*100</f>
        <v>1.640631917</v>
      </c>
      <c r="AV77" s="126">
        <f>AV57*1000/'Inflation GDP Population'!AT$23*100</f>
        <v>1.609880773</v>
      </c>
      <c r="AW77" s="126">
        <f>AW57*1000/'Inflation GDP Population'!AU$23*100</f>
        <v>1.579916438</v>
      </c>
      <c r="AX77" s="126">
        <f>AX57*1000/'Inflation GDP Population'!AV$23*100</f>
        <v>1.547637236</v>
      </c>
      <c r="AY77" s="126">
        <f>AY57*1000/'Inflation GDP Population'!AW$23*100</f>
        <v>1.515466327</v>
      </c>
      <c r="AZ77" s="126">
        <f>AZ57*1000/'Inflation GDP Population'!AX$23*100</f>
        <v>1.484265423</v>
      </c>
      <c r="BA77" s="126">
        <f>BA57*1000/'Inflation GDP Population'!AY$23*100</f>
        <v>1.450658171</v>
      </c>
      <c r="BB77" s="126">
        <f>BB57*1000/'Inflation GDP Population'!AZ$23*100</f>
        <v>1.416802984</v>
      </c>
    </row>
    <row r="78" ht="15.75" customHeight="1">
      <c r="A78" s="119" t="s">
        <v>323</v>
      </c>
      <c r="B78" s="131" t="s">
        <v>296</v>
      </c>
      <c r="C78" s="134" t="s">
        <v>276</v>
      </c>
      <c r="D78" s="126">
        <f>D58*1000/'Inflation GDP Population'!B$23*100</f>
        <v>0.06327781005</v>
      </c>
      <c r="E78" s="126">
        <f>E58*1000/'Inflation GDP Population'!C$23*100</f>
        <v>0.04688298501</v>
      </c>
      <c r="F78" s="126">
        <f>F58*1000/'Inflation GDP Population'!D$23*100</f>
        <v>0.04010573353</v>
      </c>
      <c r="G78" s="126">
        <f>G58*1000/'Inflation GDP Population'!E$23*100</f>
        <v>0.04715047366</v>
      </c>
      <c r="H78" s="126">
        <f>H58*1000/'Inflation GDP Population'!F$23*100</f>
        <v>0.06058950499</v>
      </c>
      <c r="I78" s="126">
        <f>I58*1000/'Inflation GDP Population'!G$23*100</f>
        <v>0.0667882774</v>
      </c>
      <c r="J78" s="126">
        <f>J58*1000/'Inflation GDP Population'!H$23*100</f>
        <v>0.06408454804</v>
      </c>
      <c r="K78" s="126">
        <f>K58*1000/'Inflation GDP Population'!I$23*100</f>
        <v>0.06450663402</v>
      </c>
      <c r="L78" s="126">
        <f>L58*1000/'Inflation GDP Population'!J$23*100</f>
        <v>0.09121242084</v>
      </c>
      <c r="M78" s="126">
        <f>M58*1000/'Inflation GDP Population'!K$23*100</f>
        <v>0.05610938093</v>
      </c>
      <c r="N78" s="126">
        <f>N58*1000/'Inflation GDP Population'!L$23*100</f>
        <v>0.07745663792</v>
      </c>
      <c r="O78" s="126">
        <f>O58*1000/'Inflation GDP Population'!M$23*100</f>
        <v>0.06710769222</v>
      </c>
      <c r="P78" s="126">
        <f>P58*1000/'Inflation GDP Population'!N$23*100</f>
        <v>0.04961110004</v>
      </c>
      <c r="Q78" s="126">
        <f>Q58*1000/'Inflation GDP Population'!O$23*100</f>
        <v>0.05066765754</v>
      </c>
      <c r="R78" s="126">
        <f>R58*1000/'Inflation GDP Population'!P$23*100</f>
        <v>0.054182322</v>
      </c>
      <c r="S78" s="126">
        <f>S58*1000/'Inflation GDP Population'!Q$23*100</f>
        <v>0.02687593456</v>
      </c>
      <c r="T78" s="126">
        <f>T58*1000/'Inflation GDP Population'!R$23*100</f>
        <v>0.02088509276</v>
      </c>
      <c r="U78" s="126">
        <f>U58*1000/'Inflation GDP Population'!S$23*100</f>
        <v>0.02057493307</v>
      </c>
      <c r="V78" s="126">
        <f>V58*1000/'Inflation GDP Population'!T$23*100</f>
        <v>0.02493402311</v>
      </c>
      <c r="W78" s="126">
        <f>W58*1000/'Inflation GDP Population'!U$23*100</f>
        <v>0.0254432018</v>
      </c>
      <c r="X78" s="126">
        <f>X58*1000/'Inflation GDP Population'!V$23*100</f>
        <v>0.0256288067</v>
      </c>
      <c r="Y78" s="126">
        <f>Y58*1000/'Inflation GDP Population'!W$23*100</f>
        <v>0.0256526526</v>
      </c>
      <c r="Z78" s="126">
        <f>Z58*1000/'Inflation GDP Population'!X$23*100</f>
        <v>0.02484887419</v>
      </c>
      <c r="AA78" s="126">
        <f>AA58*1000/'Inflation GDP Population'!Y$23*100</f>
        <v>0.02483940238</v>
      </c>
      <c r="AB78" s="126">
        <f>AB58*1000/'Inflation GDP Population'!Z$23*100</f>
        <v>0.02530561357</v>
      </c>
      <c r="AC78" s="126">
        <f>AC58*1000/'Inflation GDP Population'!AA$23*100</f>
        <v>0.02558574096</v>
      </c>
      <c r="AD78" s="126">
        <f>AD58*1000/'Inflation GDP Population'!AB$23*100</f>
        <v>0.02564324428</v>
      </c>
      <c r="AE78" s="126">
        <f>AE58*1000/'Inflation GDP Population'!AC$23*100</f>
        <v>0.02573580635</v>
      </c>
      <c r="AF78" s="126">
        <f>AF58*1000/'Inflation GDP Population'!AD$23*100</f>
        <v>0.02562119614</v>
      </c>
      <c r="AG78" s="126">
        <f>AG58*1000/'Inflation GDP Population'!AE$23*100</f>
        <v>0.02554744977</v>
      </c>
      <c r="AH78" s="126">
        <f>AH58*1000/'Inflation GDP Population'!AF$23*100</f>
        <v>0.02529164765</v>
      </c>
      <c r="AI78" s="126">
        <f>AI58*1000/'Inflation GDP Population'!AG$23*100</f>
        <v>0.02516318081</v>
      </c>
      <c r="AJ78" s="126">
        <f>AJ58*1000/'Inflation GDP Population'!AH$23*100</f>
        <v>0.02482685852</v>
      </c>
      <c r="AK78" s="126">
        <f>AK58*1000/'Inflation GDP Population'!AI$23*100</f>
        <v>0.0249093817</v>
      </c>
      <c r="AL78" s="126">
        <f>AL58*1000/'Inflation GDP Population'!AJ$23*100</f>
        <v>0.0244310468</v>
      </c>
      <c r="AM78" s="126">
        <f>AM58*1000/'Inflation GDP Population'!AK$23*100</f>
        <v>0.02419857027</v>
      </c>
      <c r="AN78" s="126">
        <f>AN58*1000/'Inflation GDP Population'!AL$23*100</f>
        <v>0.02405942195</v>
      </c>
      <c r="AO78" s="126">
        <f>AO58*1000/'Inflation GDP Population'!AM$23*100</f>
        <v>0.02336718865</v>
      </c>
      <c r="AP78" s="126">
        <f>AP58*1000/'Inflation GDP Population'!AN$23*100</f>
        <v>0.02304770242</v>
      </c>
      <c r="AQ78" s="126">
        <f>AQ58*1000/'Inflation GDP Population'!AO$23*100</f>
        <v>0.02263126749</v>
      </c>
      <c r="AR78" s="126">
        <f>AR58*1000/'Inflation GDP Population'!AP$23*100</f>
        <v>0.02237836822</v>
      </c>
      <c r="AS78" s="126">
        <f>AS58*1000/'Inflation GDP Population'!AQ$23*100</f>
        <v>0.02194066165</v>
      </c>
      <c r="AT78" s="126">
        <f>AT58*1000/'Inflation GDP Population'!AR$23*100</f>
        <v>0.0216717074</v>
      </c>
      <c r="AU78" s="126">
        <f>AU58*1000/'Inflation GDP Population'!AS$23*100</f>
        <v>0.02118430692</v>
      </c>
      <c r="AV78" s="126">
        <f>AV58*1000/'Inflation GDP Population'!AT$23*100</f>
        <v>0.02076223027</v>
      </c>
      <c r="AW78" s="126">
        <f>AW58*1000/'Inflation GDP Population'!AU$23*100</f>
        <v>0.02035082107</v>
      </c>
      <c r="AX78" s="126">
        <f>AX58*1000/'Inflation GDP Population'!AV$23*100</f>
        <v>0.0199101526</v>
      </c>
      <c r="AY78" s="126">
        <f>AY58*1000/'Inflation GDP Population'!AW$23*100</f>
        <v>0.01947148619</v>
      </c>
      <c r="AZ78" s="126">
        <f>AZ58*1000/'Inflation GDP Population'!AX$23*100</f>
        <v>0.01904588999</v>
      </c>
      <c r="BA78" s="126">
        <f>BA58*1000/'Inflation GDP Population'!AY$23*100</f>
        <v>0.0185900637</v>
      </c>
      <c r="BB78" s="126">
        <f>BB58*1000/'Inflation GDP Population'!AZ$23*100</f>
        <v>0.0181317709</v>
      </c>
    </row>
    <row r="79" ht="15.75" customHeight="1">
      <c r="A79" s="119" t="s">
        <v>324</v>
      </c>
      <c r="B79" s="131" t="s">
        <v>312</v>
      </c>
      <c r="C79" s="134" t="s">
        <v>276</v>
      </c>
      <c r="D79" s="126">
        <f t="shared" ref="D79:BB79" si="7">sum(D75:D78)</f>
        <v>1.98627743</v>
      </c>
      <c r="E79" s="126">
        <f t="shared" si="7"/>
        <v>1.644142866</v>
      </c>
      <c r="F79" s="126">
        <f t="shared" si="7"/>
        <v>1.610239381</v>
      </c>
      <c r="G79" s="126">
        <f t="shared" si="7"/>
        <v>1.891141452</v>
      </c>
      <c r="H79" s="126">
        <f t="shared" si="7"/>
        <v>2.478378338</v>
      </c>
      <c r="I79" s="126">
        <f t="shared" si="7"/>
        <v>3.216504782</v>
      </c>
      <c r="J79" s="126">
        <f t="shared" si="7"/>
        <v>3.539033831</v>
      </c>
      <c r="K79" s="126">
        <f t="shared" si="7"/>
        <v>3.682481241</v>
      </c>
      <c r="L79" s="126">
        <f t="shared" si="7"/>
        <v>4.687314692</v>
      </c>
      <c r="M79" s="126">
        <f t="shared" si="7"/>
        <v>2.861202728</v>
      </c>
      <c r="N79" s="126">
        <f t="shared" si="7"/>
        <v>3.664062726</v>
      </c>
      <c r="O79" s="126">
        <f t="shared" si="7"/>
        <v>4.128779384</v>
      </c>
      <c r="P79" s="126">
        <f t="shared" si="7"/>
        <v>3.812245124</v>
      </c>
      <c r="Q79" s="126">
        <f t="shared" si="7"/>
        <v>3.877422184</v>
      </c>
      <c r="R79" s="126">
        <f t="shared" si="7"/>
        <v>3.538445353</v>
      </c>
      <c r="S79" s="126">
        <f t="shared" si="7"/>
        <v>1.836793637</v>
      </c>
      <c r="T79" s="126">
        <f t="shared" si="7"/>
        <v>1.613181237</v>
      </c>
      <c r="U79" s="126">
        <f t="shared" si="7"/>
        <v>1.821346162</v>
      </c>
      <c r="V79" s="126">
        <f t="shared" si="7"/>
        <v>2.213280909</v>
      </c>
      <c r="W79" s="126">
        <f t="shared" si="7"/>
        <v>2.264755918</v>
      </c>
      <c r="X79" s="126">
        <f t="shared" si="7"/>
        <v>2.287700325</v>
      </c>
      <c r="Y79" s="126">
        <f t="shared" si="7"/>
        <v>2.29636064</v>
      </c>
      <c r="Z79" s="126">
        <f t="shared" si="7"/>
        <v>2.230837196</v>
      </c>
      <c r="AA79" s="126">
        <f t="shared" si="7"/>
        <v>2.236517267</v>
      </c>
      <c r="AB79" s="126">
        <f t="shared" si="7"/>
        <v>2.285256131</v>
      </c>
      <c r="AC79" s="126">
        <f t="shared" si="7"/>
        <v>2.317502442</v>
      </c>
      <c r="AD79" s="126">
        <f t="shared" si="7"/>
        <v>2.329791261</v>
      </c>
      <c r="AE79" s="126">
        <f t="shared" si="7"/>
        <v>2.345425699</v>
      </c>
      <c r="AF79" s="126">
        <f t="shared" si="7"/>
        <v>2.342294786</v>
      </c>
      <c r="AG79" s="126">
        <f t="shared" si="7"/>
        <v>2.342970051</v>
      </c>
      <c r="AH79" s="126">
        <f t="shared" si="7"/>
        <v>2.326979304</v>
      </c>
      <c r="AI79" s="126">
        <f t="shared" si="7"/>
        <v>2.322719376</v>
      </c>
      <c r="AJ79" s="126">
        <f t="shared" si="7"/>
        <v>2.299263771</v>
      </c>
      <c r="AK79" s="126">
        <f t="shared" si="7"/>
        <v>2.314654888</v>
      </c>
      <c r="AL79" s="126">
        <f t="shared" si="7"/>
        <v>2.277941402</v>
      </c>
      <c r="AM79" s="126">
        <f t="shared" si="7"/>
        <v>2.264064073</v>
      </c>
      <c r="AN79" s="126">
        <f t="shared" si="7"/>
        <v>2.258939322</v>
      </c>
      <c r="AO79" s="126">
        <f t="shared" si="7"/>
        <v>2.201752709</v>
      </c>
      <c r="AP79" s="126">
        <f t="shared" si="7"/>
        <v>2.17949182</v>
      </c>
      <c r="AQ79" s="126">
        <f t="shared" si="7"/>
        <v>2.147955936</v>
      </c>
      <c r="AR79" s="126">
        <f t="shared" si="7"/>
        <v>2.131855094</v>
      </c>
      <c r="AS79" s="126">
        <f t="shared" si="7"/>
        <v>2.098051806</v>
      </c>
      <c r="AT79" s="126">
        <f t="shared" si="7"/>
        <v>2.080280294</v>
      </c>
      <c r="AU79" s="126">
        <f t="shared" si="7"/>
        <v>2.0414128</v>
      </c>
      <c r="AV79" s="126">
        <f t="shared" si="7"/>
        <v>2.008651721</v>
      </c>
      <c r="AW79" s="126">
        <f t="shared" si="7"/>
        <v>1.976757906</v>
      </c>
      <c r="AX79" s="126">
        <f t="shared" si="7"/>
        <v>1.941844925</v>
      </c>
      <c r="AY79" s="126">
        <f t="shared" si="7"/>
        <v>1.906933867</v>
      </c>
      <c r="AZ79" s="126">
        <f t="shared" si="7"/>
        <v>1.873109818</v>
      </c>
      <c r="BA79" s="126">
        <f t="shared" si="7"/>
        <v>1.836106484</v>
      </c>
      <c r="BB79" s="126">
        <f t="shared" si="7"/>
        <v>1.798632968</v>
      </c>
    </row>
    <row r="80" ht="15.75" customHeight="1">
      <c r="A80" s="119" t="s">
        <v>325</v>
      </c>
      <c r="B80" s="131" t="s">
        <v>298</v>
      </c>
      <c r="C80" s="134" t="s">
        <v>276</v>
      </c>
      <c r="D80" s="126">
        <f>D59*1000/'Inflation GDP Population'!B$23*100</f>
        <v>0.3412496878</v>
      </c>
      <c r="E80" s="126">
        <f>E59*1000/'Inflation GDP Population'!C$23*100</f>
        <v>0.2517577015</v>
      </c>
      <c r="F80" s="126">
        <f>F59*1000/'Inflation GDP Population'!D$23*100</f>
        <v>0.2193412003</v>
      </c>
      <c r="G80" s="126">
        <f>G59*1000/'Inflation GDP Population'!E$23*100</f>
        <v>0.3262426167</v>
      </c>
      <c r="H80" s="126">
        <f>H59*1000/'Inflation GDP Population'!F$23*100</f>
        <v>0.3323051689</v>
      </c>
      <c r="I80" s="126">
        <f>I59*1000/'Inflation GDP Population'!G$23*100</f>
        <v>0.4393347202</v>
      </c>
      <c r="J80" s="126">
        <f>J59*1000/'Inflation GDP Population'!H$23*100</f>
        <v>0.326554187</v>
      </c>
      <c r="K80" s="126">
        <f>K59*1000/'Inflation GDP Population'!I$23*100</f>
        <v>0.3262943089</v>
      </c>
      <c r="L80" s="126">
        <f>L59*1000/'Inflation GDP Population'!J$23*100</f>
        <v>0.3990780157</v>
      </c>
      <c r="M80" s="126">
        <f>M59*1000/'Inflation GDP Population'!K$23*100</f>
        <v>0.1668201886</v>
      </c>
      <c r="N80" s="126">
        <f>N59*1000/'Inflation GDP Population'!L$23*100</f>
        <v>0.199114233</v>
      </c>
      <c r="O80" s="126">
        <f>O59*1000/'Inflation GDP Population'!M$23*100</f>
        <v>0.1808935486</v>
      </c>
      <c r="P80" s="126">
        <f>P59*1000/'Inflation GDP Population'!N$23*100</f>
        <v>0.1244209055</v>
      </c>
      <c r="Q80" s="126">
        <f>Q59*1000/'Inflation GDP Population'!O$23*100</f>
        <v>0.1705650738</v>
      </c>
      <c r="R80" s="126">
        <f>R59*1000/'Inflation GDP Population'!P$23*100</f>
        <v>0.1956571225</v>
      </c>
      <c r="S80" s="126">
        <f>S59*1000/'Inflation GDP Population'!Q$23*100</f>
        <v>0.1113811506</v>
      </c>
      <c r="T80" s="126">
        <f>T59*1000/'Inflation GDP Population'!R$23*100</f>
        <v>0.104008588</v>
      </c>
      <c r="U80" s="126">
        <f>U59*1000/'Inflation GDP Population'!S$23*100</f>
        <v>0.1233360836</v>
      </c>
      <c r="V80" s="126">
        <f>V59*1000/'Inflation GDP Population'!T$23*100</f>
        <v>0.125819112</v>
      </c>
      <c r="W80" s="126">
        <f>W59*1000/'Inflation GDP Population'!U$23*100</f>
        <v>0.1188861458</v>
      </c>
      <c r="X80" s="126">
        <f>X59*1000/'Inflation GDP Population'!V$23*100</f>
        <v>0.1207528651</v>
      </c>
      <c r="Y80" s="126">
        <f>Y59*1000/'Inflation GDP Population'!W$23*100</f>
        <v>0.1169554417</v>
      </c>
      <c r="Z80" s="126">
        <f>Z59*1000/'Inflation GDP Population'!X$23*100</f>
        <v>0.1164122279</v>
      </c>
      <c r="AA80" s="126">
        <f>AA59*1000/'Inflation GDP Population'!Y$23*100</f>
        <v>0.1205876406</v>
      </c>
      <c r="AB80" s="126">
        <f>AB59*1000/'Inflation GDP Population'!Z$23*100</f>
        <v>0.1263805837</v>
      </c>
      <c r="AC80" s="126">
        <f>AC59*1000/'Inflation GDP Population'!AA$23*100</f>
        <v>0.1340036395</v>
      </c>
      <c r="AD80" s="126">
        <f>AD59*1000/'Inflation GDP Population'!AB$23*100</f>
        <v>0.1355722405</v>
      </c>
      <c r="AE80" s="126">
        <f>AE59*1000/'Inflation GDP Population'!AC$23*100</f>
        <v>0.1353033396</v>
      </c>
      <c r="AF80" s="126">
        <f>AF59*1000/'Inflation GDP Population'!AD$23*100</f>
        <v>0.1370288494</v>
      </c>
      <c r="AG80" s="126">
        <f>AG59*1000/'Inflation GDP Population'!AE$23*100</f>
        <v>0.1364044657</v>
      </c>
      <c r="AH80" s="126">
        <f>AH59*1000/'Inflation GDP Population'!AF$23*100</f>
        <v>0.1364168858</v>
      </c>
      <c r="AI80" s="126">
        <f>AI59*1000/'Inflation GDP Population'!AG$23*100</f>
        <v>0.1345344479</v>
      </c>
      <c r="AJ80" s="126">
        <f>AJ59*1000/'Inflation GDP Population'!AH$23*100</f>
        <v>0.1379535639</v>
      </c>
      <c r="AK80" s="126">
        <f>AK59*1000/'Inflation GDP Population'!AI$23*100</f>
        <v>0.1386789012</v>
      </c>
      <c r="AL80" s="126">
        <f>AL59*1000/'Inflation GDP Population'!AJ$23*100</f>
        <v>0.1388120379</v>
      </c>
      <c r="AM80" s="126">
        <f>AM59*1000/'Inflation GDP Population'!AK$23*100</f>
        <v>0.138907289</v>
      </c>
      <c r="AN80" s="126">
        <f>AN59*1000/'Inflation GDP Population'!AL$23*100</f>
        <v>0.140219421</v>
      </c>
      <c r="AO80" s="126">
        <f>AO59*1000/'Inflation GDP Population'!AM$23*100</f>
        <v>0.1395712707</v>
      </c>
      <c r="AP80" s="126">
        <f>AP59*1000/'Inflation GDP Population'!AN$23*100</f>
        <v>0.1385796833</v>
      </c>
      <c r="AQ80" s="126">
        <f>AQ59*1000/'Inflation GDP Population'!AO$23*100</f>
        <v>0.1379840116</v>
      </c>
      <c r="AR80" s="126">
        <f>AR59*1000/'Inflation GDP Population'!AP$23*100</f>
        <v>0.1386377999</v>
      </c>
      <c r="AS80" s="126">
        <f>AS59*1000/'Inflation GDP Population'!AQ$23*100</f>
        <v>0.1369490726</v>
      </c>
      <c r="AT80" s="126">
        <f>AT59*1000/'Inflation GDP Population'!AR$23*100</f>
        <v>0.1370367027</v>
      </c>
      <c r="AU80" s="126">
        <f>AU59*1000/'Inflation GDP Population'!AS$23*100</f>
        <v>0.1377471715</v>
      </c>
      <c r="AV80" s="126">
        <f>AV59*1000/'Inflation GDP Population'!AT$23*100</f>
        <v>0.1390460917</v>
      </c>
      <c r="AW80" s="126">
        <f>AW59*1000/'Inflation GDP Population'!AU$23*100</f>
        <v>0.1401162788</v>
      </c>
      <c r="AX80" s="126">
        <f>AX59*1000/'Inflation GDP Population'!AV$23*100</f>
        <v>0.1404831487</v>
      </c>
      <c r="AY80" s="126">
        <f>AY59*1000/'Inflation GDP Population'!AW$23*100</f>
        <v>0.1413944597</v>
      </c>
      <c r="AZ80" s="126">
        <f>AZ59*1000/'Inflation GDP Population'!AX$23*100</f>
        <v>0.1441076008</v>
      </c>
      <c r="BA80" s="126">
        <f>BA59*1000/'Inflation GDP Population'!AY$23*100</f>
        <v>0.1458502938</v>
      </c>
      <c r="BB80" s="126">
        <f>BB59*1000/'Inflation GDP Population'!AZ$23*100</f>
        <v>0.1471349293</v>
      </c>
    </row>
    <row r="81" ht="15.75" customHeight="1">
      <c r="A81" s="119" t="s">
        <v>326</v>
      </c>
      <c r="B81" s="131" t="s">
        <v>300</v>
      </c>
      <c r="C81" s="134" t="s">
        <v>276</v>
      </c>
      <c r="D81" s="126">
        <f>D60*1000/'Inflation GDP Population'!B$23*100</f>
        <v>0.0914731481</v>
      </c>
      <c r="E81" s="126">
        <f>E60*1000/'Inflation GDP Population'!C$23*100</f>
        <v>0.07635203208</v>
      </c>
      <c r="F81" s="126">
        <f>F60*1000/'Inflation GDP Population'!D$23*100</f>
        <v>0.06260263454</v>
      </c>
      <c r="G81" s="126">
        <f>G60*1000/'Inflation GDP Population'!E$23*100</f>
        <v>0.1024857799</v>
      </c>
      <c r="H81" s="126">
        <f>H60*1000/'Inflation GDP Population'!F$23*100</f>
        <v>0.1051822442</v>
      </c>
      <c r="I81" s="126">
        <f>I60*1000/'Inflation GDP Population'!G$23*100</f>
        <v>0.1446925638</v>
      </c>
      <c r="J81" s="126">
        <f>J60*1000/'Inflation GDP Population'!H$23*100</f>
        <v>0.09981090691</v>
      </c>
      <c r="K81" s="126">
        <f>K60*1000/'Inflation GDP Population'!I$23*100</f>
        <v>0.0998195678</v>
      </c>
      <c r="L81" s="126">
        <f>L60*1000/'Inflation GDP Population'!J$23*100</f>
        <v>0.1305499179</v>
      </c>
      <c r="M81" s="126">
        <f>M60*1000/'Inflation GDP Population'!K$23*100</f>
        <v>0.05899009711</v>
      </c>
      <c r="N81" s="126">
        <f>N60*1000/'Inflation GDP Population'!L$23*100</f>
        <v>0.07015004165</v>
      </c>
      <c r="O81" s="126">
        <f>O60*1000/'Inflation GDP Population'!M$23*100</f>
        <v>0.05722547766</v>
      </c>
      <c r="P81" s="126">
        <f>P60*1000/'Inflation GDP Population'!N$23*100</f>
        <v>0.03459507301</v>
      </c>
      <c r="Q81" s="126">
        <f>Q60*1000/'Inflation GDP Population'!O$23*100</f>
        <v>0.05146782889</v>
      </c>
      <c r="R81" s="126">
        <f>R60*1000/'Inflation GDP Population'!P$23*100</f>
        <v>0.0620863436</v>
      </c>
      <c r="S81" s="126">
        <f>S60*1000/'Inflation GDP Population'!Q$23*100</f>
        <v>0.03244141014</v>
      </c>
      <c r="T81" s="126">
        <f>T60*1000/'Inflation GDP Population'!R$23*100</f>
        <v>0.02909547277</v>
      </c>
      <c r="U81" s="126">
        <f>U60*1000/'Inflation GDP Population'!S$23*100</f>
        <v>0.03220528199</v>
      </c>
      <c r="V81" s="126">
        <f>V60*1000/'Inflation GDP Population'!T$23*100</f>
        <v>0.03285956285</v>
      </c>
      <c r="W81" s="126">
        <f>W60*1000/'Inflation GDP Population'!U$23*100</f>
        <v>0.03105441183</v>
      </c>
      <c r="X81" s="126">
        <f>X60*1000/'Inflation GDP Population'!V$23*100</f>
        <v>0.03154751197</v>
      </c>
      <c r="Y81" s="126">
        <f>Y60*1000/'Inflation GDP Population'!W$23*100</f>
        <v>0.03056064098</v>
      </c>
      <c r="Z81" s="126">
        <f>Z60*1000/'Inflation GDP Population'!X$23*100</f>
        <v>0.03042382112</v>
      </c>
      <c r="AA81" s="126">
        <f>AA60*1000/'Inflation GDP Population'!Y$23*100</f>
        <v>0.03152026765</v>
      </c>
      <c r="AB81" s="126">
        <f>AB60*1000/'Inflation GDP Population'!Z$23*100</f>
        <v>0.03303986256</v>
      </c>
      <c r="AC81" s="126">
        <f>AC60*1000/'Inflation GDP Population'!AA$23*100</f>
        <v>0.03503838738</v>
      </c>
      <c r="AD81" s="126">
        <f>AD60*1000/'Inflation GDP Population'!AB$23*100</f>
        <v>0.03545412909</v>
      </c>
      <c r="AE81" s="126">
        <f>AE60*1000/'Inflation GDP Population'!AC$23*100</f>
        <v>0.0353893034</v>
      </c>
      <c r="AF81" s="126">
        <f>AF60*1000/'Inflation GDP Population'!AD$23*100</f>
        <v>0.03584609918</v>
      </c>
      <c r="AG81" s="126">
        <f>AG60*1000/'Inflation GDP Population'!AE$23*100</f>
        <v>0.03568813395</v>
      </c>
      <c r="AH81" s="126">
        <f>AH60*1000/'Inflation GDP Population'!AF$23*100</f>
        <v>0.0356966725</v>
      </c>
      <c r="AI81" s="126">
        <f>AI60*1000/'Inflation GDP Population'!AG$23*100</f>
        <v>0.03520922548</v>
      </c>
      <c r="AJ81" s="126">
        <f>AJ60*1000/'Inflation GDP Population'!AH$23*100</f>
        <v>0.036109236</v>
      </c>
      <c r="AK81" s="126">
        <f>AK60*1000/'Inflation GDP Population'!AI$23*100</f>
        <v>0.03630423003</v>
      </c>
      <c r="AL81" s="126">
        <f>AL60*1000/'Inflation GDP Population'!AJ$23*100</f>
        <v>0.03634414964</v>
      </c>
      <c r="AM81" s="126">
        <f>AM60*1000/'Inflation GDP Population'!AK$23*100</f>
        <v>0.03637408365</v>
      </c>
      <c r="AN81" s="126">
        <f>AN60*1000/'Inflation GDP Population'!AL$23*100</f>
        <v>0.03672264548</v>
      </c>
      <c r="AO81" s="126">
        <f>AO60*1000/'Inflation GDP Population'!AM$23*100</f>
        <v>0.03655777263</v>
      </c>
      <c r="AP81" s="126">
        <f>AP60*1000/'Inflation GDP Population'!AN$23*100</f>
        <v>0.03630281666</v>
      </c>
      <c r="AQ81" s="126">
        <f>AQ60*1000/'Inflation GDP Population'!AO$23*100</f>
        <v>0.03615145361</v>
      </c>
      <c r="AR81" s="126">
        <f>AR60*1000/'Inflation GDP Population'!AP$23*100</f>
        <v>0.03632738108</v>
      </c>
      <c r="AS81" s="126">
        <f>AS60*1000/'Inflation GDP Population'!AQ$23*100</f>
        <v>0.03588939799</v>
      </c>
      <c r="AT81" s="126">
        <f>AT60*1000/'Inflation GDP Population'!AR$23*100</f>
        <v>0.03591681786</v>
      </c>
      <c r="AU81" s="126">
        <f>AU60*1000/'Inflation GDP Population'!AS$23*100</f>
        <v>0.0361074452</v>
      </c>
      <c r="AV81" s="126">
        <f>AV60*1000/'Inflation GDP Population'!AT$23*100</f>
        <v>0.03645232523</v>
      </c>
      <c r="AW81" s="126">
        <f>AW60*1000/'Inflation GDP Population'!AU$23*100</f>
        <v>0.03673725477</v>
      </c>
      <c r="AX81" s="126">
        <f>AX60*1000/'Inflation GDP Population'!AV$23*100</f>
        <v>0.03683776589</v>
      </c>
      <c r="AY81" s="126">
        <f>AY60*1000/'Inflation GDP Population'!AW$23*100</f>
        <v>0.0370810219</v>
      </c>
      <c r="AZ81" s="126">
        <f>AZ60*1000/'Inflation GDP Population'!AX$23*100</f>
        <v>0.03779686324</v>
      </c>
      <c r="BA81" s="126">
        <f>BA60*1000/'Inflation GDP Population'!AY$23*100</f>
        <v>0.03825824841</v>
      </c>
      <c r="BB81" s="126">
        <f>BB60*1000/'Inflation GDP Population'!AZ$23*100</f>
        <v>0.03859951152</v>
      </c>
    </row>
    <row r="82" ht="15.75" customHeight="1">
      <c r="A82" s="119" t="s">
        <v>327</v>
      </c>
      <c r="B82" s="131" t="s">
        <v>302</v>
      </c>
      <c r="C82" s="134" t="s">
        <v>276</v>
      </c>
      <c r="D82" s="126">
        <f>D61*1000/'Inflation GDP Population'!B$23*100</f>
        <v>0.0345641817</v>
      </c>
      <c r="E82" s="126">
        <f>E61*1000/'Inflation GDP Population'!C$23*100</f>
        <v>0.02941739046</v>
      </c>
      <c r="F82" s="126">
        <f>F61*1000/'Inflation GDP Population'!D$23*100</f>
        <v>0.02334835586</v>
      </c>
      <c r="G82" s="126">
        <f>G61*1000/'Inflation GDP Population'!E$23*100</f>
        <v>0.03456507038</v>
      </c>
      <c r="H82" s="126">
        <f>H61*1000/'Inflation GDP Population'!F$23*100</f>
        <v>0.02935609813</v>
      </c>
      <c r="I82" s="126">
        <f>I61*1000/'Inflation GDP Population'!G$23*100</f>
        <v>0.0383481927</v>
      </c>
      <c r="J82" s="126">
        <f>J61*1000/'Inflation GDP Population'!H$23*100</f>
        <v>0.02828920505</v>
      </c>
      <c r="K82" s="126">
        <f>K61*1000/'Inflation GDP Population'!I$23*100</f>
        <v>0.03171840172</v>
      </c>
      <c r="L82" s="126">
        <f>L61*1000/'Inflation GDP Population'!J$23*100</f>
        <v>0.04137990646</v>
      </c>
      <c r="M82" s="126">
        <f>M61*1000/'Inflation GDP Population'!K$23*100</f>
        <v>0.02074477707</v>
      </c>
      <c r="N82" s="126">
        <f>N61*1000/'Inflation GDP Population'!L$23*100</f>
        <v>0.0232564728</v>
      </c>
      <c r="O82" s="126">
        <f>O61*1000/'Inflation GDP Population'!M$23*100</f>
        <v>0.0217816777</v>
      </c>
      <c r="P82" s="126">
        <f>P61*1000/'Inflation GDP Population'!N$23*100</f>
        <v>0.01749045503</v>
      </c>
      <c r="Q82" s="126">
        <f>Q61*1000/'Inflation GDP Population'!O$23*100</f>
        <v>0.01496663583</v>
      </c>
      <c r="R82" s="126">
        <f>R61*1000/'Inflation GDP Population'!P$23*100</f>
        <v>0.01524926045</v>
      </c>
      <c r="S82" s="126">
        <f>S61*1000/'Inflation GDP Population'!Q$23*100</f>
        <v>0.009543213917</v>
      </c>
      <c r="T82" s="126">
        <f>T61*1000/'Inflation GDP Population'!R$23*100</f>
        <v>0.00810440072</v>
      </c>
      <c r="U82" s="126">
        <f>U61*1000/'Inflation GDP Population'!S$23*100</f>
        <v>0.008839218632</v>
      </c>
      <c r="V82" s="126">
        <f>V61*1000/'Inflation GDP Population'!T$23*100</f>
        <v>0.009165916043</v>
      </c>
      <c r="W82" s="126">
        <f>W61*1000/'Inflation GDP Population'!U$23*100</f>
        <v>0.008799053195</v>
      </c>
      <c r="X82" s="126">
        <f>X61*1000/'Inflation GDP Population'!V$23*100</f>
        <v>0.009075264591</v>
      </c>
      <c r="Y82" s="126">
        <f>Y61*1000/'Inflation GDP Population'!W$23*100</f>
        <v>0.008921382087</v>
      </c>
      <c r="Z82" s="126">
        <f>Z61*1000/'Inflation GDP Population'!X$23*100</f>
        <v>0.00900871969</v>
      </c>
      <c r="AA82" s="126">
        <f>AA61*1000/'Inflation GDP Population'!Y$23*100</f>
        <v>0.009463079039</v>
      </c>
      <c r="AB82" s="126">
        <f>AB61*1000/'Inflation GDP Population'!Z$23*100</f>
        <v>0.0100530197</v>
      </c>
      <c r="AC82" s="126">
        <f>AC61*1000/'Inflation GDP Population'!AA$23*100</f>
        <v>0.01080062501</v>
      </c>
      <c r="AD82" s="126">
        <f>AD61*1000/'Inflation GDP Population'!AB$23*100</f>
        <v>0.01106767919</v>
      </c>
      <c r="AE82" s="126">
        <f>AE61*1000/'Inflation GDP Population'!AC$23*100</f>
        <v>0.01118387887</v>
      </c>
      <c r="AF82" s="126">
        <f>AF61*1000/'Inflation GDP Population'!AD$23*100</f>
        <v>0.01146424828</v>
      </c>
      <c r="AG82" s="126">
        <f>AG61*1000/'Inflation GDP Population'!AE$23*100</f>
        <v>0.01154701397</v>
      </c>
      <c r="AH82" s="126">
        <f>AH61*1000/'Inflation GDP Population'!AF$23*100</f>
        <v>0.01168101803</v>
      </c>
      <c r="AI82" s="126">
        <f>AI61*1000/'Inflation GDP Population'!AG$23*100</f>
        <v>0.01164895945</v>
      </c>
      <c r="AJ82" s="126">
        <f>AJ61*1000/'Inflation GDP Population'!AH$23*100</f>
        <v>0.01207542955</v>
      </c>
      <c r="AK82" s="126">
        <f>AK61*1000/'Inflation GDP Population'!AI$23*100</f>
        <v>0.01226806586</v>
      </c>
      <c r="AL82" s="126">
        <f>AL61*1000/'Inflation GDP Population'!AJ$23*100</f>
        <v>0.01240719653</v>
      </c>
      <c r="AM82" s="126">
        <f>AM61*1000/'Inflation GDP Population'!AK$23*100</f>
        <v>0.01254127473</v>
      </c>
      <c r="AN82" s="126">
        <f>AN61*1000/'Inflation GDP Population'!AL$23*100</f>
        <v>0.01278463951</v>
      </c>
      <c r="AO82" s="126">
        <f>AO61*1000/'Inflation GDP Population'!AM$23*100</f>
        <v>0.01284806183</v>
      </c>
      <c r="AP82" s="126">
        <f>AP61*1000/'Inflation GDP Population'!AN$23*100</f>
        <v>0.01287667826</v>
      </c>
      <c r="AQ82" s="126">
        <f>AQ61*1000/'Inflation GDP Population'!AO$23*100</f>
        <v>0.01293900264</v>
      </c>
      <c r="AR82" s="126">
        <f>AR61*1000/'Inflation GDP Population'!AP$23*100</f>
        <v>0.0131168622</v>
      </c>
      <c r="AS82" s="126">
        <f>AS61*1000/'Inflation GDP Population'!AQ$23*100</f>
        <v>0.01307059761</v>
      </c>
      <c r="AT82" s="126">
        <f>AT61*1000/'Inflation GDP Population'!AR$23*100</f>
        <v>0.01319095393</v>
      </c>
      <c r="AU82" s="126">
        <f>AU61*1000/'Inflation GDP Population'!AS$23*100</f>
        <v>0.01337035125</v>
      </c>
      <c r="AV82" s="126">
        <f>AV61*1000/'Inflation GDP Population'!AT$23*100</f>
        <v>0.01360693876</v>
      </c>
      <c r="AW82" s="126">
        <f>AW61*1000/'Inflation GDP Population'!AU$23*100</f>
        <v>0.01382149882</v>
      </c>
      <c r="AX82" s="126">
        <f>AX61*1000/'Inflation GDP Population'!AV$23*100</f>
        <v>0.01396630854</v>
      </c>
      <c r="AY82" s="126">
        <f>AY61*1000/'Inflation GDP Population'!AW$23*100</f>
        <v>0.01416475429</v>
      </c>
      <c r="AZ82" s="126">
        <f>AZ61*1000/'Inflation GDP Population'!AX$23*100</f>
        <v>0.01454499352</v>
      </c>
      <c r="BA82" s="126">
        <f>BA61*1000/'Inflation GDP Population'!AY$23*100</f>
        <v>0.01482917246</v>
      </c>
      <c r="BB82" s="126">
        <f>BB61*1000/'Inflation GDP Population'!AZ$23*100</f>
        <v>0.01506757851</v>
      </c>
    </row>
    <row r="83" ht="15.75" customHeight="1">
      <c r="A83" s="119" t="s">
        <v>328</v>
      </c>
      <c r="B83" s="131" t="s">
        <v>304</v>
      </c>
      <c r="C83" s="134" t="s">
        <v>276</v>
      </c>
      <c r="D83" s="126">
        <f>D62*1000/'Inflation GDP Population'!B$23*100</f>
        <v>0.1531216661</v>
      </c>
      <c r="E83" s="126">
        <f>E62*1000/'Inflation GDP Population'!C$23*100</f>
        <v>0.1264753783</v>
      </c>
      <c r="F83" s="126">
        <f>F62*1000/'Inflation GDP Population'!D$23*100</f>
        <v>0.1059544455</v>
      </c>
      <c r="G83" s="126">
        <f>G62*1000/'Inflation GDP Population'!E$23*100</f>
        <v>0.1696344551</v>
      </c>
      <c r="H83" s="126">
        <f>H62*1000/'Inflation GDP Population'!F$23*100</f>
        <v>0.1640957172</v>
      </c>
      <c r="I83" s="126">
        <f>I62*1000/'Inflation GDP Population'!G$23*100</f>
        <v>0.2271085413</v>
      </c>
      <c r="J83" s="126">
        <f>J62*1000/'Inflation GDP Population'!H$23*100</f>
        <v>0.1479833425</v>
      </c>
      <c r="K83" s="126">
        <f>K62*1000/'Inflation GDP Population'!I$23*100</f>
        <v>0.1489363227</v>
      </c>
      <c r="L83" s="126">
        <f>L62*1000/'Inflation GDP Population'!J$23*100</f>
        <v>0.2005699328</v>
      </c>
      <c r="M83" s="126">
        <f>M62*1000/'Inflation GDP Population'!K$23*100</f>
        <v>0.0894517913</v>
      </c>
      <c r="N83" s="126">
        <f>N62*1000/'Inflation GDP Population'!L$23*100</f>
        <v>0.1115074511</v>
      </c>
      <c r="O83" s="126">
        <f>O62*1000/'Inflation GDP Population'!M$23*100</f>
        <v>0.08349572586</v>
      </c>
      <c r="P83" s="126">
        <f>P62*1000/'Inflation GDP Population'!N$23*100</f>
        <v>0.04654332512</v>
      </c>
      <c r="Q83" s="126">
        <f>Q62*1000/'Inflation GDP Population'!O$23*100</f>
        <v>0.07694805328</v>
      </c>
      <c r="R83" s="126">
        <f>R62*1000/'Inflation GDP Population'!P$23*100</f>
        <v>0.09547487837</v>
      </c>
      <c r="S83" s="126">
        <f>S62*1000/'Inflation GDP Population'!Q$23*100</f>
        <v>0.0469870921</v>
      </c>
      <c r="T83" s="126">
        <f>T62*1000/'Inflation GDP Population'!R$23*100</f>
        <v>0.04124725825</v>
      </c>
      <c r="U83" s="126">
        <f>U62*1000/'Inflation GDP Population'!S$23*100</f>
        <v>0.0471430843</v>
      </c>
      <c r="V83" s="126">
        <f>V62*1000/'Inflation GDP Population'!T$23*100</f>
        <v>0.04773346402</v>
      </c>
      <c r="W83" s="126">
        <f>W62*1000/'Inflation GDP Population'!U$23*100</f>
        <v>0.04476992965</v>
      </c>
      <c r="X83" s="126">
        <f>X62*1000/'Inflation GDP Population'!V$23*100</f>
        <v>0.04513996898</v>
      </c>
      <c r="Y83" s="126">
        <f>Y62*1000/'Inflation GDP Population'!W$23*100</f>
        <v>0.04340324663</v>
      </c>
      <c r="Z83" s="126">
        <f>Z62*1000/'Inflation GDP Population'!X$23*100</f>
        <v>0.04289110081</v>
      </c>
      <c r="AA83" s="126">
        <f>AA62*1000/'Inflation GDP Population'!Y$23*100</f>
        <v>0.04411299693</v>
      </c>
      <c r="AB83" s="126">
        <f>AB62*1000/'Inflation GDP Population'!Z$23*100</f>
        <v>0.04590576188</v>
      </c>
      <c r="AC83" s="126">
        <f>AC62*1000/'Inflation GDP Population'!AA$23*100</f>
        <v>0.0483341367</v>
      </c>
      <c r="AD83" s="126">
        <f>AD62*1000/'Inflation GDP Population'!AB$23*100</f>
        <v>0.04856078377</v>
      </c>
      <c r="AE83" s="126">
        <f>AE62*1000/'Inflation GDP Population'!AC$23*100</f>
        <v>0.04813129595</v>
      </c>
      <c r="AF83" s="126">
        <f>AF62*1000/'Inflation GDP Population'!AD$23*100</f>
        <v>0.04841292682</v>
      </c>
      <c r="AG83" s="126">
        <f>AG62*1000/'Inflation GDP Population'!AE$23*100</f>
        <v>0.04786675191</v>
      </c>
      <c r="AH83" s="126">
        <f>AH62*1000/'Inflation GDP Population'!AF$23*100</f>
        <v>0.04755047902</v>
      </c>
      <c r="AI83" s="126">
        <f>AI62*1000/'Inflation GDP Population'!AG$23*100</f>
        <v>0.04658291094</v>
      </c>
      <c r="AJ83" s="126">
        <f>AJ62*1000/'Inflation GDP Population'!AH$23*100</f>
        <v>0.04745226916</v>
      </c>
      <c r="AK83" s="126">
        <f>AK62*1000/'Inflation GDP Population'!AI$23*100</f>
        <v>0.04739031509</v>
      </c>
      <c r="AL83" s="126">
        <f>AL62*1000/'Inflation GDP Population'!AJ$23*100</f>
        <v>0.04712868467</v>
      </c>
      <c r="AM83" s="126">
        <f>AM62*1000/'Inflation GDP Population'!AK$23*100</f>
        <v>0.04685820982</v>
      </c>
      <c r="AN83" s="126">
        <f>AN62*1000/'Inflation GDP Population'!AL$23*100</f>
        <v>0.04699962897</v>
      </c>
      <c r="AO83" s="126">
        <f>AO62*1000/'Inflation GDP Population'!AM$23*100</f>
        <v>0.04648691089</v>
      </c>
      <c r="AP83" s="126">
        <f>AP62*1000/'Inflation GDP Population'!AN$23*100</f>
        <v>0.04586750038</v>
      </c>
      <c r="AQ83" s="126">
        <f>AQ62*1000/'Inflation GDP Population'!AO$23*100</f>
        <v>0.04538655928</v>
      </c>
      <c r="AR83" s="126">
        <f>AR62*1000/'Inflation GDP Population'!AP$23*100</f>
        <v>0.04532052661</v>
      </c>
      <c r="AS83" s="126">
        <f>AS62*1000/'Inflation GDP Population'!AQ$23*100</f>
        <v>0.04449474061</v>
      </c>
      <c r="AT83" s="126">
        <f>AT62*1000/'Inflation GDP Population'!AR$23*100</f>
        <v>0.04425312751</v>
      </c>
      <c r="AU83" s="126">
        <f>AU62*1000/'Inflation GDP Population'!AS$23*100</f>
        <v>0.04421484787</v>
      </c>
      <c r="AV83" s="126">
        <f>AV62*1000/'Inflation GDP Population'!AT$23*100</f>
        <v>0.04436527776</v>
      </c>
      <c r="AW83" s="126">
        <f>AW62*1000/'Inflation GDP Population'!AU$23*100</f>
        <v>0.04444186708</v>
      </c>
      <c r="AX83" s="126">
        <f>AX62*1000/'Inflation GDP Population'!AV$23*100</f>
        <v>0.0442962788</v>
      </c>
      <c r="AY83" s="126">
        <f>AY62*1000/'Inflation GDP Population'!AW$23*100</f>
        <v>0.04432354262</v>
      </c>
      <c r="AZ83" s="126">
        <f>AZ62*1000/'Inflation GDP Population'!AX$23*100</f>
        <v>0.04491252801</v>
      </c>
      <c r="BA83" s="126">
        <f>BA62*1000/'Inflation GDP Population'!AY$23*100</f>
        <v>0.04519450956</v>
      </c>
      <c r="BB83" s="126">
        <f>BB62*1000/'Inflation GDP Population'!AZ$23*100</f>
        <v>0.04533262485</v>
      </c>
    </row>
    <row r="84" ht="15.75" customHeight="1">
      <c r="A84" s="119" t="s">
        <v>329</v>
      </c>
      <c r="B84" s="131" t="s">
        <v>318</v>
      </c>
      <c r="C84" s="134" t="s">
        <v>276</v>
      </c>
      <c r="D84" s="126">
        <f t="shared" ref="D84:BB84" si="8">sum(D80:D83)</f>
        <v>0.6204086837</v>
      </c>
      <c r="E84" s="126">
        <f t="shared" si="8"/>
        <v>0.4840025023</v>
      </c>
      <c r="F84" s="126">
        <f t="shared" si="8"/>
        <v>0.4112466363</v>
      </c>
      <c r="G84" s="126">
        <f t="shared" si="8"/>
        <v>0.6329279222</v>
      </c>
      <c r="H84" s="126">
        <f t="shared" si="8"/>
        <v>0.6309392284</v>
      </c>
      <c r="I84" s="126">
        <f t="shared" si="8"/>
        <v>0.849484018</v>
      </c>
      <c r="J84" s="126">
        <f t="shared" si="8"/>
        <v>0.6026376415</v>
      </c>
      <c r="K84" s="126">
        <f t="shared" si="8"/>
        <v>0.6067686011</v>
      </c>
      <c r="L84" s="126">
        <f t="shared" si="8"/>
        <v>0.7715777728</v>
      </c>
      <c r="M84" s="126">
        <f t="shared" si="8"/>
        <v>0.3360068541</v>
      </c>
      <c r="N84" s="126">
        <f t="shared" si="8"/>
        <v>0.4040281986</v>
      </c>
      <c r="O84" s="126">
        <f t="shared" si="8"/>
        <v>0.3433964298</v>
      </c>
      <c r="P84" s="126">
        <f t="shared" si="8"/>
        <v>0.2230497587</v>
      </c>
      <c r="Q84" s="126">
        <f t="shared" si="8"/>
        <v>0.3139475918</v>
      </c>
      <c r="R84" s="126">
        <f t="shared" si="8"/>
        <v>0.3684676049</v>
      </c>
      <c r="S84" s="126">
        <f t="shared" si="8"/>
        <v>0.2003528667</v>
      </c>
      <c r="T84" s="126">
        <f t="shared" si="8"/>
        <v>0.1824557197</v>
      </c>
      <c r="U84" s="126">
        <f t="shared" si="8"/>
        <v>0.2115236685</v>
      </c>
      <c r="V84" s="126">
        <f t="shared" si="8"/>
        <v>0.2155780549</v>
      </c>
      <c r="W84" s="126">
        <f t="shared" si="8"/>
        <v>0.2035095405</v>
      </c>
      <c r="X84" s="126">
        <f t="shared" si="8"/>
        <v>0.2065156107</v>
      </c>
      <c r="Y84" s="126">
        <f t="shared" si="8"/>
        <v>0.1998407114</v>
      </c>
      <c r="Z84" s="126">
        <f t="shared" si="8"/>
        <v>0.1987358695</v>
      </c>
      <c r="AA84" s="126">
        <f t="shared" si="8"/>
        <v>0.2056839842</v>
      </c>
      <c r="AB84" s="126">
        <f t="shared" si="8"/>
        <v>0.2153792279</v>
      </c>
      <c r="AC84" s="126">
        <f t="shared" si="8"/>
        <v>0.2281767886</v>
      </c>
      <c r="AD84" s="126">
        <f t="shared" si="8"/>
        <v>0.2306548326</v>
      </c>
      <c r="AE84" s="126">
        <f t="shared" si="8"/>
        <v>0.2300078178</v>
      </c>
      <c r="AF84" s="126">
        <f t="shared" si="8"/>
        <v>0.2327521237</v>
      </c>
      <c r="AG84" s="126">
        <f t="shared" si="8"/>
        <v>0.2315063655</v>
      </c>
      <c r="AH84" s="126">
        <f t="shared" si="8"/>
        <v>0.2313450554</v>
      </c>
      <c r="AI84" s="126">
        <f t="shared" si="8"/>
        <v>0.2279755438</v>
      </c>
      <c r="AJ84" s="126">
        <f t="shared" si="8"/>
        <v>0.2335904986</v>
      </c>
      <c r="AK84" s="126">
        <f t="shared" si="8"/>
        <v>0.2346415122</v>
      </c>
      <c r="AL84" s="126">
        <f t="shared" si="8"/>
        <v>0.2346920687</v>
      </c>
      <c r="AM84" s="126">
        <f t="shared" si="8"/>
        <v>0.2346808572</v>
      </c>
      <c r="AN84" s="126">
        <f t="shared" si="8"/>
        <v>0.236726335</v>
      </c>
      <c r="AO84" s="126">
        <f t="shared" si="8"/>
        <v>0.2354640161</v>
      </c>
      <c r="AP84" s="126">
        <f t="shared" si="8"/>
        <v>0.2336266786</v>
      </c>
      <c r="AQ84" s="126">
        <f t="shared" si="8"/>
        <v>0.2324610271</v>
      </c>
      <c r="AR84" s="126">
        <f t="shared" si="8"/>
        <v>0.2334025698</v>
      </c>
      <c r="AS84" s="126">
        <f t="shared" si="8"/>
        <v>0.2304038088</v>
      </c>
      <c r="AT84" s="126">
        <f t="shared" si="8"/>
        <v>0.230397602</v>
      </c>
      <c r="AU84" s="126">
        <f t="shared" si="8"/>
        <v>0.2314398158</v>
      </c>
      <c r="AV84" s="126">
        <f t="shared" si="8"/>
        <v>0.2334706334</v>
      </c>
      <c r="AW84" s="126">
        <f t="shared" si="8"/>
        <v>0.2351168995</v>
      </c>
      <c r="AX84" s="126">
        <f t="shared" si="8"/>
        <v>0.235583502</v>
      </c>
      <c r="AY84" s="126">
        <f t="shared" si="8"/>
        <v>0.2369637785</v>
      </c>
      <c r="AZ84" s="126">
        <f t="shared" si="8"/>
        <v>0.2413619856</v>
      </c>
      <c r="BA84" s="126">
        <f t="shared" si="8"/>
        <v>0.2441322242</v>
      </c>
      <c r="BB84" s="126">
        <f t="shared" si="8"/>
        <v>0.2461346442</v>
      </c>
    </row>
    <row r="85" ht="15.75" customHeight="1">
      <c r="A85" s="119" t="s">
        <v>330</v>
      </c>
      <c r="B85" s="131" t="s">
        <v>306</v>
      </c>
      <c r="C85" s="134" t="s">
        <v>276</v>
      </c>
      <c r="D85" s="126">
        <f>D63*1000/'Inflation GDP Population'!B$23*100</f>
        <v>0.0576271346</v>
      </c>
      <c r="E85" s="126">
        <f>E63*1000/'Inflation GDP Population'!C$23*100</f>
        <v>0.05694665391</v>
      </c>
      <c r="F85" s="126">
        <f>F63*1000/'Inflation GDP Population'!D$23*100</f>
        <v>0.05555138388</v>
      </c>
      <c r="G85" s="126">
        <f>G63*1000/'Inflation GDP Population'!E$23*100</f>
        <v>0.05383720122</v>
      </c>
      <c r="H85" s="126">
        <f>H63*1000/'Inflation GDP Population'!F$23*100</f>
        <v>0.06053850445</v>
      </c>
      <c r="I85" s="126">
        <f>I63*1000/'Inflation GDP Population'!G$23*100</f>
        <v>0.07102073079</v>
      </c>
      <c r="J85" s="126">
        <f>J63*1000/'Inflation GDP Population'!H$23*100</f>
        <v>0.0703729486</v>
      </c>
      <c r="K85" s="126">
        <f>K63*1000/'Inflation GDP Population'!I$23*100</f>
        <v>0.06537212174</v>
      </c>
      <c r="L85" s="126">
        <f>L63*1000/'Inflation GDP Population'!J$23*100</f>
        <v>0.07865037963</v>
      </c>
      <c r="M85" s="126">
        <f>M63*1000/'Inflation GDP Population'!K$23*100</f>
        <v>0.07637378816</v>
      </c>
      <c r="N85" s="126">
        <f>N63*1000/'Inflation GDP Population'!L$23*100</f>
        <v>0.08726076712</v>
      </c>
      <c r="O85" s="126">
        <f>O63*1000/'Inflation GDP Population'!M$23*100</f>
        <v>0.09504947646</v>
      </c>
      <c r="P85" s="126">
        <f>P63*1000/'Inflation GDP Population'!N$23*100</f>
        <v>0.0802233013</v>
      </c>
      <c r="Q85" s="126">
        <f>Q63*1000/'Inflation GDP Population'!O$23*100</f>
        <v>0.06457465748</v>
      </c>
      <c r="R85" s="126">
        <f>R63*1000/'Inflation GDP Population'!P$23*100</f>
        <v>0.05447023381</v>
      </c>
      <c r="S85" s="126">
        <f>S63*1000/'Inflation GDP Population'!Q$23*100</f>
        <v>0.03819066313</v>
      </c>
      <c r="T85" s="126">
        <f>T63*1000/'Inflation GDP Population'!R$23*100</f>
        <v>0.02820834453</v>
      </c>
      <c r="U85" s="126">
        <f>U63*1000/'Inflation GDP Population'!S$23*100</f>
        <v>0.03446486948</v>
      </c>
      <c r="V85" s="126">
        <f>V63*1000/'Inflation GDP Population'!T$23*100</f>
        <v>0.03781564164</v>
      </c>
      <c r="W85" s="126">
        <f>W63*1000/'Inflation GDP Population'!U$23*100</f>
        <v>0.03463937476</v>
      </c>
      <c r="X85" s="126">
        <f>X63*1000/'Inflation GDP Population'!V$23*100</f>
        <v>0.03314574931</v>
      </c>
      <c r="Y85" s="126">
        <f>Y63*1000/'Inflation GDP Population'!W$23*100</f>
        <v>0.03115904016</v>
      </c>
      <c r="Z85" s="126">
        <f>Z63*1000/'Inflation GDP Population'!X$23*100</f>
        <v>0.03003544179</v>
      </c>
      <c r="AA85" s="126">
        <f>AA63*1000/'Inflation GDP Population'!Y$23*100</f>
        <v>0.02920439526</v>
      </c>
      <c r="AB85" s="126">
        <f>AB63*1000/'Inflation GDP Population'!Z$23*100</f>
        <v>0.02871189485</v>
      </c>
      <c r="AC85" s="126">
        <f>AC63*1000/'Inflation GDP Population'!AA$23*100</f>
        <v>0.02822705006</v>
      </c>
      <c r="AD85" s="126">
        <f>AD63*1000/'Inflation GDP Population'!AB$23*100</f>
        <v>0.02781047971</v>
      </c>
      <c r="AE85" s="126">
        <f>AE63*1000/'Inflation GDP Population'!AC$23*100</f>
        <v>0.02745821736</v>
      </c>
      <c r="AF85" s="126">
        <f>AF63*1000/'Inflation GDP Population'!AD$23*100</f>
        <v>0.02699194337</v>
      </c>
      <c r="AG85" s="126">
        <f>AG63*1000/'Inflation GDP Population'!AE$23*100</f>
        <v>0.02670381252</v>
      </c>
      <c r="AH85" s="126">
        <f>AH63*1000/'Inflation GDP Population'!AF$23*100</f>
        <v>0.02624847199</v>
      </c>
      <c r="AI85" s="126">
        <f>AI63*1000/'Inflation GDP Population'!AG$23*100</f>
        <v>0.02590942966</v>
      </c>
      <c r="AJ85" s="126">
        <f>AJ63*1000/'Inflation GDP Population'!AH$23*100</f>
        <v>0.02551947231</v>
      </c>
      <c r="AK85" s="126">
        <f>AK63*1000/'Inflation GDP Population'!AI$23*100</f>
        <v>0.02502979406</v>
      </c>
      <c r="AL85" s="126">
        <f>AL63*1000/'Inflation GDP Population'!AJ$23*100</f>
        <v>0.0245493153</v>
      </c>
      <c r="AM85" s="126">
        <f>AM63*1000/'Inflation GDP Population'!AK$23*100</f>
        <v>0.02417798303</v>
      </c>
      <c r="AN85" s="126">
        <f>AN63*1000/'Inflation GDP Population'!AL$23*100</f>
        <v>0.02376226688</v>
      </c>
      <c r="AO85" s="126">
        <f>AO63*1000/'Inflation GDP Population'!AM$23*100</f>
        <v>0.02330526193</v>
      </c>
      <c r="AP85" s="126">
        <f>AP63*1000/'Inflation GDP Population'!AN$23*100</f>
        <v>0.02290379874</v>
      </c>
      <c r="AQ85" s="126">
        <f>AQ63*1000/'Inflation GDP Population'!AO$23*100</f>
        <v>0.02241691679</v>
      </c>
      <c r="AR85" s="126">
        <f>AR63*1000/'Inflation GDP Population'!AP$23*100</f>
        <v>0.02198526246</v>
      </c>
      <c r="AS85" s="126">
        <f>AS63*1000/'Inflation GDP Population'!AQ$23*100</f>
        <v>0.02160575245</v>
      </c>
      <c r="AT85" s="126">
        <f>AT63*1000/'Inflation GDP Population'!AR$23*100</f>
        <v>0.02118929361</v>
      </c>
      <c r="AU85" s="126">
        <f>AU63*1000/'Inflation GDP Population'!AS$23*100</f>
        <v>0.02078069775</v>
      </c>
      <c r="AV85" s="126">
        <f>AV63*1000/'Inflation GDP Population'!AT$23*100</f>
        <v>0.02042107438</v>
      </c>
      <c r="AW85" s="126">
        <f>AW63*1000/'Inflation GDP Population'!AU$23*100</f>
        <v>0.02010764725</v>
      </c>
      <c r="AX85" s="126">
        <f>AX63*1000/'Inflation GDP Population'!AV$23*100</f>
        <v>0.01967968411</v>
      </c>
      <c r="AY85" s="126">
        <f>AY63*1000/'Inflation GDP Population'!AW$23*100</f>
        <v>0.01933810802</v>
      </c>
      <c r="AZ85" s="126">
        <f>AZ63*1000/'Inflation GDP Population'!AX$23*100</f>
        <v>0.01896423053</v>
      </c>
      <c r="BA85" s="126">
        <f>BA63*1000/'Inflation GDP Population'!AY$23*100</f>
        <v>0.0185974354</v>
      </c>
      <c r="BB85" s="126">
        <f>BB63*1000/'Inflation GDP Population'!AZ$23*100</f>
        <v>0.01823759136</v>
      </c>
    </row>
    <row r="86" ht="15.75" customHeight="1">
      <c r="A86" s="135" t="s">
        <v>331</v>
      </c>
      <c r="B86" s="93" t="s">
        <v>332</v>
      </c>
      <c r="C86" s="123" t="s">
        <v>273</v>
      </c>
      <c r="D86" s="136">
        <f>D24*1000/'Inflation GDP Population'!B$28</f>
        <v>688.7157315</v>
      </c>
      <c r="E86" s="136">
        <f>E24*1000/'Inflation GDP Population'!C$28</f>
        <v>702.0549926</v>
      </c>
      <c r="F86" s="136">
        <f>F24*1000/'Inflation GDP Population'!D$28</f>
        <v>686.291365</v>
      </c>
      <c r="G86" s="136">
        <f>G24*1000/'Inflation GDP Population'!E$28</f>
        <v>680.0416909</v>
      </c>
      <c r="H86" s="136">
        <f>H24*1000/'Inflation GDP Population'!F$28</f>
        <v>705.2034889</v>
      </c>
      <c r="I86" s="136">
        <f>I24*1000/'Inflation GDP Population'!G$28</f>
        <v>733.9968643</v>
      </c>
      <c r="J86" s="136">
        <f>J24*1000/'Inflation GDP Population'!H$28</f>
        <v>668.8119557</v>
      </c>
      <c r="K86" s="136">
        <f>K24*1000/'Inflation GDP Population'!I$28</f>
        <v>695.0899534</v>
      </c>
      <c r="L86" s="136">
        <f>L24*1000/'Inflation GDP Population'!J$28</f>
        <v>705.6534653</v>
      </c>
      <c r="M86" s="136">
        <f>M24*1000/'Inflation GDP Population'!K$28</f>
        <v>601.0513399</v>
      </c>
      <c r="N86" s="136">
        <f>N24*1000/'Inflation GDP Population'!L$28</f>
        <v>652.4335708</v>
      </c>
      <c r="O86" s="136">
        <f>O24*1000/'Inflation GDP Population'!M$28</f>
        <v>623.5718431</v>
      </c>
      <c r="P86" s="136">
        <f>P24*1000/'Inflation GDP Population'!N$28</f>
        <v>566.5368302</v>
      </c>
      <c r="Q86" s="136">
        <f>Q24*1000/'Inflation GDP Population'!O$28</f>
        <v>576.1553874</v>
      </c>
      <c r="R86" s="136">
        <f>R24*1000/'Inflation GDP Population'!P$28</f>
        <v>601.3754921</v>
      </c>
      <c r="S86" s="136">
        <f>S24*1000/'Inflation GDP Population'!Q$28</f>
        <v>527.5336734</v>
      </c>
      <c r="T86" s="136">
        <f>T24*1000/'Inflation GDP Population'!R$28</f>
        <v>514.6053133</v>
      </c>
      <c r="U86" s="136">
        <f>U24*1000/'Inflation GDP Population'!S$28</f>
        <v>499.1670849</v>
      </c>
      <c r="V86" s="136">
        <f>V24*1000/'Inflation GDP Population'!T$28</f>
        <v>512.5793922</v>
      </c>
      <c r="W86" s="136">
        <f>W24*1000/'Inflation GDP Population'!U$28</f>
        <v>480.1968878</v>
      </c>
      <c r="X86" s="136">
        <f>X24*1000/'Inflation GDP Population'!V$28</f>
        <v>484.647809</v>
      </c>
      <c r="Y86" s="136">
        <f>Y24*1000/'Inflation GDP Population'!W$28</f>
        <v>471.8990033</v>
      </c>
      <c r="Z86" s="136">
        <f>Z24*1000/'Inflation GDP Population'!X$28</f>
        <v>460.7770791</v>
      </c>
      <c r="AA86" s="136">
        <f>AA24*1000/'Inflation GDP Population'!Y$28</f>
        <v>450.2550997</v>
      </c>
      <c r="AB86" s="136">
        <f>AB24*1000/'Inflation GDP Population'!Z$28</f>
        <v>451.0317599</v>
      </c>
      <c r="AC86" s="136">
        <f>AC24*1000/'Inflation GDP Population'!AA$28</f>
        <v>450.3862541</v>
      </c>
      <c r="AD86" s="136">
        <f>AD24*1000/'Inflation GDP Population'!AB$28</f>
        <v>446.0164876</v>
      </c>
      <c r="AE86" s="136">
        <f>AE24*1000/'Inflation GDP Population'!AC$28</f>
        <v>437.0033451</v>
      </c>
      <c r="AF86" s="136">
        <f>AF24*1000/'Inflation GDP Population'!AD$28</f>
        <v>433.2291835</v>
      </c>
      <c r="AG86" s="136">
        <f>AG24*1000/'Inflation GDP Population'!AE$28</f>
        <v>426.3485262</v>
      </c>
      <c r="AH86" s="136">
        <f>AH24*1000/'Inflation GDP Population'!AF$28</f>
        <v>422.0816715</v>
      </c>
      <c r="AI86" s="136">
        <f>AI24*1000/'Inflation GDP Population'!AG$28</f>
        <v>418.5489232</v>
      </c>
      <c r="AJ86" s="136">
        <f>AJ24*1000/'Inflation GDP Population'!AH$28</f>
        <v>417.1280321</v>
      </c>
      <c r="AK86" s="136">
        <f>AK24*1000/'Inflation GDP Population'!AI$28</f>
        <v>414.5835857</v>
      </c>
      <c r="AL86" s="136">
        <f>AL24*1000/'Inflation GDP Population'!AJ$28</f>
        <v>411.5449079</v>
      </c>
      <c r="AM86" s="136">
        <f>AM24*1000/'Inflation GDP Population'!AK$28</f>
        <v>408.7029504</v>
      </c>
      <c r="AN86" s="136">
        <f>AN24*1000/'Inflation GDP Population'!AL$28</f>
        <v>406.4367489</v>
      </c>
      <c r="AO86" s="136">
        <f>AO24*1000/'Inflation GDP Population'!AM$28</f>
        <v>403.5372218</v>
      </c>
      <c r="AP86" s="136">
        <f>AP24*1000/'Inflation GDP Population'!AN$28</f>
        <v>399.0497164</v>
      </c>
      <c r="AQ86" s="136">
        <f>AQ24*1000/'Inflation GDP Population'!AO$28</f>
        <v>395.7738375</v>
      </c>
      <c r="AR86" s="136">
        <f>AR24*1000/'Inflation GDP Population'!AP$28</f>
        <v>393.6147497</v>
      </c>
      <c r="AS86" s="136">
        <f>AS24*1000/'Inflation GDP Population'!AQ$28</f>
        <v>389.017513</v>
      </c>
      <c r="AT86" s="136">
        <f>AT24*1000/'Inflation GDP Population'!AR$28</f>
        <v>386.0640628</v>
      </c>
      <c r="AU86" s="136">
        <f>AU24*1000/'Inflation GDP Population'!AS$28</f>
        <v>383.470017</v>
      </c>
      <c r="AV86" s="136">
        <f>AV24*1000/'Inflation GDP Population'!AT$28</f>
        <v>381.6727901</v>
      </c>
      <c r="AW86" s="136">
        <f>AW24*1000/'Inflation GDP Population'!AU$28</f>
        <v>379.4259135</v>
      </c>
      <c r="AX86" s="136">
        <f>AX24*1000/'Inflation GDP Population'!AV$28</f>
        <v>376.7682795</v>
      </c>
      <c r="AY86" s="136">
        <f>AY24*1000/'Inflation GDP Population'!AW$28</f>
        <v>374.5211719</v>
      </c>
      <c r="AZ86" s="136">
        <f>AZ24*1000/'Inflation GDP Population'!AX$28</f>
        <v>373.7571587</v>
      </c>
      <c r="BA86" s="136">
        <f>BA24*1000/'Inflation GDP Population'!AY$28</f>
        <v>372.0705379</v>
      </c>
      <c r="BB86" s="136">
        <f>BB24*1000/'Inflation GDP Population'!AZ$28</f>
        <v>370.2596352</v>
      </c>
    </row>
    <row r="87" ht="15.75" customHeight="1">
      <c r="A87" s="135" t="s">
        <v>333</v>
      </c>
      <c r="B87" s="93" t="s">
        <v>334</v>
      </c>
      <c r="C87" s="123" t="s">
        <v>273</v>
      </c>
      <c r="D87" s="136">
        <f>D25*1000/'Inflation GDP Population'!B$28</f>
        <v>404.1481673</v>
      </c>
      <c r="E87" s="136">
        <f>E25*1000/'Inflation GDP Population'!C$28</f>
        <v>310.3471063</v>
      </c>
      <c r="F87" s="136">
        <f>F25*1000/'Inflation GDP Population'!D$28</f>
        <v>237.1800677</v>
      </c>
      <c r="G87" s="136">
        <f>G25*1000/'Inflation GDP Population'!E$28</f>
        <v>134.2939393</v>
      </c>
      <c r="H87" s="136">
        <f>H25*1000/'Inflation GDP Population'!F$28</f>
        <v>103.8465924</v>
      </c>
      <c r="I87" s="136">
        <f>I25*1000/'Inflation GDP Population'!G$28</f>
        <v>91.46335138</v>
      </c>
      <c r="J87" s="136">
        <f>J25*1000/'Inflation GDP Population'!H$28</f>
        <v>94.13335573</v>
      </c>
      <c r="K87" s="136">
        <f>K25*1000/'Inflation GDP Population'!I$28</f>
        <v>99.2415224</v>
      </c>
      <c r="L87" s="136">
        <f>L25*1000/'Inflation GDP Population'!J$28</f>
        <v>99.88138395</v>
      </c>
      <c r="M87" s="136">
        <f>M25*1000/'Inflation GDP Population'!K$28</f>
        <v>150.3352306</v>
      </c>
      <c r="N87" s="136">
        <f>N25*1000/'Inflation GDP Population'!L$28</f>
        <v>185.644824</v>
      </c>
      <c r="O87" s="136">
        <f>O25*1000/'Inflation GDP Population'!M$28</f>
        <v>183.2805675</v>
      </c>
      <c r="P87" s="136">
        <f>P25*1000/'Inflation GDP Population'!N$28</f>
        <v>137.0956645</v>
      </c>
      <c r="Q87" s="136">
        <f>Q25*1000/'Inflation GDP Population'!O$28</f>
        <v>138.2030339</v>
      </c>
      <c r="R87" s="136">
        <f>R25*1000/'Inflation GDP Population'!P$28</f>
        <v>203.126558</v>
      </c>
      <c r="S87" s="136">
        <f>S25*1000/'Inflation GDP Population'!Q$28</f>
        <v>407.1314739</v>
      </c>
      <c r="T87" s="136">
        <f>T25*1000/'Inflation GDP Population'!R$28</f>
        <v>349.4047339</v>
      </c>
      <c r="U87" s="136">
        <f>U25*1000/'Inflation GDP Population'!S$28</f>
        <v>307.6890781</v>
      </c>
      <c r="V87" s="136">
        <f>V25*1000/'Inflation GDP Population'!T$28</f>
        <v>285.6007935</v>
      </c>
      <c r="W87" s="136">
        <f>W25*1000/'Inflation GDP Population'!U$28</f>
        <v>347.759232</v>
      </c>
      <c r="X87" s="136">
        <f>X25*1000/'Inflation GDP Population'!V$28</f>
        <v>538.9580756</v>
      </c>
      <c r="Y87" s="136">
        <f>Y25*1000/'Inflation GDP Population'!W$28</f>
        <v>353.3751758</v>
      </c>
      <c r="Z87" s="136">
        <f>Z25*1000/'Inflation GDP Population'!X$28</f>
        <v>339.5519294</v>
      </c>
      <c r="AA87" s="136">
        <f>AA25*1000/'Inflation GDP Population'!Y$28</f>
        <v>303.7854381</v>
      </c>
      <c r="AB87" s="136">
        <f>AB25*1000/'Inflation GDP Population'!Z$28</f>
        <v>286.398183</v>
      </c>
      <c r="AC87" s="136">
        <f>AC25*1000/'Inflation GDP Population'!AA$28</f>
        <v>205.9499355</v>
      </c>
      <c r="AD87" s="136">
        <f>AD25*1000/'Inflation GDP Population'!AB$28</f>
        <v>155.2922985</v>
      </c>
      <c r="AE87" s="136">
        <f>AE25*1000/'Inflation GDP Population'!AC$28</f>
        <v>139.1204558</v>
      </c>
      <c r="AF87" s="136">
        <f>AF25*1000/'Inflation GDP Population'!AD$28</f>
        <v>135.0686293</v>
      </c>
      <c r="AG87" s="136">
        <f>AG25*1000/'Inflation GDP Population'!AE$28</f>
        <v>152.7676269</v>
      </c>
      <c r="AH87" s="136">
        <f>AH25*1000/'Inflation GDP Population'!AF$28</f>
        <v>214.1851513</v>
      </c>
      <c r="AI87" s="136">
        <f>AI25*1000/'Inflation GDP Population'!AG$28</f>
        <v>285.3809676</v>
      </c>
      <c r="AJ87" s="136">
        <f>AJ25*1000/'Inflation GDP Population'!AH$28</f>
        <v>282.3383499</v>
      </c>
      <c r="AK87" s="136">
        <f>AK25*1000/'Inflation GDP Population'!AI$28</f>
        <v>348.0946913</v>
      </c>
      <c r="AL87" s="136">
        <f>AL25*1000/'Inflation GDP Population'!AJ$28</f>
        <v>362.670353</v>
      </c>
      <c r="AM87" s="136">
        <f>AM25*1000/'Inflation GDP Population'!AK$28</f>
        <v>407.4968639</v>
      </c>
      <c r="AN87" s="136">
        <f>AN25*1000/'Inflation GDP Population'!AL$28</f>
        <v>371.5908288</v>
      </c>
      <c r="AO87" s="136">
        <f>AO25*1000/'Inflation GDP Population'!AM$28</f>
        <v>371.9470573</v>
      </c>
      <c r="AP87" s="136">
        <f>AP25*1000/'Inflation GDP Population'!AN$28</f>
        <v>357.3483861</v>
      </c>
      <c r="AQ87" s="136">
        <f>AQ25*1000/'Inflation GDP Population'!AO$28</f>
        <v>232.0990134</v>
      </c>
      <c r="AR87" s="136">
        <f>AR25*1000/'Inflation GDP Population'!AP$28</f>
        <v>269.7491232</v>
      </c>
      <c r="AS87" s="136">
        <f>AS25*1000/'Inflation GDP Population'!AQ$28</f>
        <v>311.670283</v>
      </c>
      <c r="AT87" s="136">
        <f>AT25*1000/'Inflation GDP Population'!AR$28</f>
        <v>334.8801031</v>
      </c>
      <c r="AU87" s="136">
        <f>AU25*1000/'Inflation GDP Population'!AS$28</f>
        <v>310.3059345</v>
      </c>
      <c r="AV87" s="136">
        <f>AV25*1000/'Inflation GDP Population'!AT$28</f>
        <v>274.0793447</v>
      </c>
      <c r="AW87" s="136">
        <f>AW25*1000/'Inflation GDP Population'!AU$28</f>
        <v>292.4659578</v>
      </c>
      <c r="AX87" s="136">
        <f>AX25*1000/'Inflation GDP Population'!AV$28</f>
        <v>259.5590135</v>
      </c>
      <c r="AY87" s="136">
        <f>AY25*1000/'Inflation GDP Population'!AW$28</f>
        <v>222.3554686</v>
      </c>
      <c r="AZ87" s="136">
        <f>AZ25*1000/'Inflation GDP Population'!AX$28</f>
        <v>159.037699</v>
      </c>
      <c r="BA87" s="136">
        <f>BA25*1000/'Inflation GDP Population'!AY$28</f>
        <v>57.41461849</v>
      </c>
      <c r="BB87" s="136">
        <f>BB25*1000/'Inflation GDP Population'!AZ$28</f>
        <v>14.23655758</v>
      </c>
    </row>
    <row r="88" ht="15.75" customHeight="1">
      <c r="A88" s="135" t="s">
        <v>335</v>
      </c>
      <c r="B88" s="123" t="s">
        <v>336</v>
      </c>
      <c r="C88" s="123" t="s">
        <v>273</v>
      </c>
      <c r="D88" s="136">
        <f>D26*1000/'Inflation GDP Population'!B$28</f>
        <v>279.9779357</v>
      </c>
      <c r="E88" s="136">
        <f>E26*1000/'Inflation GDP Population'!C$28</f>
        <v>258.5055538</v>
      </c>
      <c r="F88" s="136">
        <f>F26*1000/'Inflation GDP Population'!D$28</f>
        <v>268.2813378</v>
      </c>
      <c r="G88" s="136">
        <f>G26*1000/'Inflation GDP Population'!E$28</f>
        <v>256.6534282</v>
      </c>
      <c r="H88" s="136">
        <f>H26*1000/'Inflation GDP Population'!F$28</f>
        <v>253.9806483</v>
      </c>
      <c r="I88" s="136">
        <f>I26*1000/'Inflation GDP Population'!G$28</f>
        <v>264.1794512</v>
      </c>
      <c r="J88" s="136">
        <f>J26*1000/'Inflation GDP Population'!H$28</f>
        <v>275.4941759</v>
      </c>
      <c r="K88" s="136">
        <f>K26*1000/'Inflation GDP Population'!I$28</f>
        <v>246.1511373</v>
      </c>
      <c r="L88" s="136">
        <f>L26*1000/'Inflation GDP Population'!J$28</f>
        <v>240.0536172</v>
      </c>
      <c r="M88" s="136">
        <f>M26*1000/'Inflation GDP Population'!K$28</f>
        <v>232.3151123</v>
      </c>
      <c r="N88" s="136">
        <f>N26*1000/'Inflation GDP Population'!L$28</f>
        <v>255.8891186</v>
      </c>
      <c r="O88" s="136">
        <f>O26*1000/'Inflation GDP Population'!M$28</f>
        <v>241.524237</v>
      </c>
      <c r="P88" s="136">
        <f>P26*1000/'Inflation GDP Population'!N$28</f>
        <v>236.0756451</v>
      </c>
      <c r="Q88" s="136">
        <f>Q26*1000/'Inflation GDP Population'!O$28</f>
        <v>234.6624126</v>
      </c>
      <c r="R88" s="136">
        <f>R26*1000/'Inflation GDP Population'!P$28</f>
        <v>233.9118335</v>
      </c>
      <c r="S88" s="136">
        <f>S26*1000/'Inflation GDP Population'!Q$28</f>
        <v>233.4677485</v>
      </c>
      <c r="T88" s="136">
        <f>T26*1000/'Inflation GDP Population'!R$28</f>
        <v>237.0742395</v>
      </c>
      <c r="U88" s="136">
        <f>U26*1000/'Inflation GDP Population'!S$28</f>
        <v>233.2174515</v>
      </c>
      <c r="V88" s="136">
        <f>V26*1000/'Inflation GDP Population'!T$28</f>
        <v>224.8266813</v>
      </c>
      <c r="W88" s="136">
        <f>W26*1000/'Inflation GDP Population'!U$28</f>
        <v>232.9086129</v>
      </c>
      <c r="X88" s="136">
        <f>X26*1000/'Inflation GDP Population'!V$28</f>
        <v>231.7633933</v>
      </c>
      <c r="Y88" s="136">
        <f>Y26*1000/'Inflation GDP Population'!W$28</f>
        <v>229.8732714</v>
      </c>
      <c r="Z88" s="136">
        <f>Z26*1000/'Inflation GDP Population'!X$28</f>
        <v>230.191809</v>
      </c>
      <c r="AA88" s="136">
        <f>AA26*1000/'Inflation GDP Population'!Y$28</f>
        <v>230.5061157</v>
      </c>
      <c r="AB88" s="136">
        <f>AB26*1000/'Inflation GDP Population'!Z$28</f>
        <v>230.8162959</v>
      </c>
      <c r="AC88" s="136">
        <f>AC26*1000/'Inflation GDP Population'!AA$28</f>
        <v>231.1224504</v>
      </c>
      <c r="AD88" s="136">
        <f>AD26*1000/'Inflation GDP Population'!AB$28</f>
        <v>231.4246767</v>
      </c>
      <c r="AE88" s="136">
        <f>AE26*1000/'Inflation GDP Population'!AC$28</f>
        <v>231.7230694</v>
      </c>
      <c r="AF88" s="136">
        <f>AF26*1000/'Inflation GDP Population'!AD$28</f>
        <v>232.0177198</v>
      </c>
      <c r="AG88" s="136">
        <f>AG26*1000/'Inflation GDP Population'!AE$28</f>
        <v>232.3087165</v>
      </c>
      <c r="AH88" s="136">
        <f>AH26*1000/'Inflation GDP Population'!AF$28</f>
        <v>232.5961455</v>
      </c>
      <c r="AI88" s="136">
        <f>AI26*1000/'Inflation GDP Population'!AG$28</f>
        <v>233.1616427</v>
      </c>
      <c r="AJ88" s="136">
        <f>AJ26*1000/'Inflation GDP Population'!AH$28</f>
        <v>233.7207516</v>
      </c>
      <c r="AK88" s="136">
        <f>AK26*1000/'Inflation GDP Population'!AI$28</f>
        <v>234.2735962</v>
      </c>
      <c r="AL88" s="136">
        <f>AL26*1000/'Inflation GDP Population'!AJ$28</f>
        <v>234.8202973</v>
      </c>
      <c r="AM88" s="136">
        <f>AM26*1000/'Inflation GDP Population'!AK$28</f>
        <v>235.3609727</v>
      </c>
      <c r="AN88" s="136">
        <f>AN26*1000/'Inflation GDP Population'!AL$28</f>
        <v>235.8957372</v>
      </c>
      <c r="AO88" s="136">
        <f>AO26*1000/'Inflation GDP Population'!AM$28</f>
        <v>236.4247026</v>
      </c>
      <c r="AP88" s="136">
        <f>AP26*1000/'Inflation GDP Population'!AN$28</f>
        <v>236.9479782</v>
      </c>
      <c r="AQ88" s="136">
        <f>AQ26*1000/'Inflation GDP Population'!AO$28</f>
        <v>237.4656703</v>
      </c>
      <c r="AR88" s="136">
        <f>AR26*1000/'Inflation GDP Population'!AP$28</f>
        <v>237.9778826</v>
      </c>
      <c r="AS88" s="136">
        <f>AS26*1000/'Inflation GDP Population'!AQ$28</f>
        <v>238.3630328</v>
      </c>
      <c r="AT88" s="136">
        <f>AT26*1000/'Inflation GDP Population'!AR$28</f>
        <v>238.7440013</v>
      </c>
      <c r="AU88" s="136">
        <f>AU26*1000/'Inflation GDP Population'!AS$28</f>
        <v>239.1208706</v>
      </c>
      <c r="AV88" s="136">
        <f>AV26*1000/'Inflation GDP Population'!AT$28</f>
        <v>239.4937211</v>
      </c>
      <c r="AW88" s="136">
        <f>AW26*1000/'Inflation GDP Population'!AU$28</f>
        <v>239.8626312</v>
      </c>
      <c r="AX88" s="136">
        <f>AX26*1000/'Inflation GDP Population'!AV$28</f>
        <v>240.2276773</v>
      </c>
      <c r="AY88" s="136">
        <f>AY26*1000/'Inflation GDP Population'!AW$28</f>
        <v>240.5889336</v>
      </c>
      <c r="AZ88" s="136">
        <f>AZ26*1000/'Inflation GDP Population'!AX$28</f>
        <v>240.9464728</v>
      </c>
      <c r="BA88" s="136">
        <f>BA26*1000/'Inflation GDP Population'!AY$28</f>
        <v>241.3003655</v>
      </c>
      <c r="BB88" s="136">
        <f>BB26*1000/'Inflation GDP Population'!AZ$28</f>
        <v>241.6506805</v>
      </c>
    </row>
    <row r="89" ht="15.75" customHeight="1">
      <c r="A89" s="135" t="s">
        <v>337</v>
      </c>
      <c r="B89" s="123" t="s">
        <v>338</v>
      </c>
      <c r="C89" s="123" t="s">
        <v>273</v>
      </c>
      <c r="D89" s="136">
        <f>D27*1000/'Inflation GDP Population'!B$28</f>
        <v>168.49408</v>
      </c>
      <c r="E89" s="136">
        <f>E27*1000/'Inflation GDP Population'!C$28</f>
        <v>185.1407781</v>
      </c>
      <c r="F89" s="136">
        <f>F27*1000/'Inflation GDP Population'!D$28</f>
        <v>169.4319747</v>
      </c>
      <c r="G89" s="136">
        <f>G27*1000/'Inflation GDP Population'!E$28</f>
        <v>166.1275163</v>
      </c>
      <c r="H89" s="136">
        <f>H27*1000/'Inflation GDP Population'!F$28</f>
        <v>178.4830994</v>
      </c>
      <c r="I89" s="136">
        <f>I27*1000/'Inflation GDP Population'!G$28</f>
        <v>155.332067</v>
      </c>
      <c r="J89" s="136">
        <f>J27*1000/'Inflation GDP Population'!H$28</f>
        <v>228.1636093</v>
      </c>
      <c r="K89" s="136">
        <f>K27*1000/'Inflation GDP Population'!I$28</f>
        <v>182.3090468</v>
      </c>
      <c r="L89" s="136">
        <f>L27*1000/'Inflation GDP Population'!J$28</f>
        <v>178.620976</v>
      </c>
      <c r="M89" s="136">
        <f>M27*1000/'Inflation GDP Population'!K$28</f>
        <v>161.0322445</v>
      </c>
      <c r="N89" s="136">
        <f>N27*1000/'Inflation GDP Population'!L$28</f>
        <v>163.344453</v>
      </c>
      <c r="O89" s="136">
        <f>O27*1000/'Inflation GDP Population'!M$28</f>
        <v>178.1532235</v>
      </c>
      <c r="P89" s="136">
        <f>P27*1000/'Inflation GDP Population'!N$28</f>
        <v>177.8303125</v>
      </c>
      <c r="Q89" s="136">
        <f>Q27*1000/'Inflation GDP Population'!O$28</f>
        <v>188.4250265</v>
      </c>
      <c r="R89" s="136">
        <f>R27*1000/'Inflation GDP Population'!P$28</f>
        <v>179.3896322</v>
      </c>
      <c r="S89" s="136">
        <f>S27*1000/'Inflation GDP Population'!Q$28</f>
        <v>188.2269846</v>
      </c>
      <c r="T89" s="136">
        <f>T27*1000/'Inflation GDP Population'!R$28</f>
        <v>208.4706316</v>
      </c>
      <c r="U89" s="136">
        <f>U27*1000/'Inflation GDP Population'!S$28</f>
        <v>185.342603</v>
      </c>
      <c r="V89" s="136">
        <f>V27*1000/'Inflation GDP Population'!T$28</f>
        <v>183.7324634</v>
      </c>
      <c r="W89" s="136">
        <f>W27*1000/'Inflation GDP Population'!U$28</f>
        <v>183.2814056</v>
      </c>
      <c r="X89" s="136">
        <f>X27*1000/'Inflation GDP Population'!V$28</f>
        <v>181.9687225</v>
      </c>
      <c r="Y89" s="136">
        <f>Y27*1000/'Inflation GDP Population'!W$28</f>
        <v>185.5471808</v>
      </c>
      <c r="Z89" s="136">
        <f>Z27*1000/'Inflation GDP Population'!X$28</f>
        <v>185.529109</v>
      </c>
      <c r="AA89" s="136">
        <f>AA27*1000/'Inflation GDP Population'!Y$28</f>
        <v>185.5120346</v>
      </c>
      <c r="AB89" s="136">
        <f>AB27*1000/'Inflation GDP Population'!Z$28</f>
        <v>185.4959333</v>
      </c>
      <c r="AC89" s="136">
        <f>AC27*1000/'Inflation GDP Population'!AA$28</f>
        <v>185.4807816</v>
      </c>
      <c r="AD89" s="136">
        <f>AD27*1000/'Inflation GDP Population'!AB$28</f>
        <v>185.466557</v>
      </c>
      <c r="AE89" s="136">
        <f>AE27*1000/'Inflation GDP Population'!AC$28</f>
        <v>185.4532374</v>
      </c>
      <c r="AF89" s="136">
        <f>AF27*1000/'Inflation GDP Population'!AD$28</f>
        <v>185.4635057</v>
      </c>
      <c r="AG89" s="136">
        <f>AG27*1000/'Inflation GDP Population'!AE$28</f>
        <v>185.4292288</v>
      </c>
      <c r="AH89" s="136">
        <f>AH27*1000/'Inflation GDP Population'!AF$28</f>
        <v>185.4184993</v>
      </c>
      <c r="AI89" s="136">
        <f>AI27*1000/'Inflation GDP Population'!AG$28</f>
        <v>185.6327533</v>
      </c>
      <c r="AJ89" s="136">
        <f>AJ27*1000/'Inflation GDP Population'!AH$28</f>
        <v>186.1760827</v>
      </c>
      <c r="AK89" s="136">
        <f>AK27*1000/'Inflation GDP Population'!AI$28</f>
        <v>186.0549148</v>
      </c>
      <c r="AL89" s="136">
        <f>AL27*1000/'Inflation GDP Population'!AJ$28</f>
        <v>186.2629041</v>
      </c>
      <c r="AM89" s="136">
        <f>AM27*1000/'Inflation GDP Population'!AK$28</f>
        <v>186.4688853</v>
      </c>
      <c r="AN89" s="136">
        <f>AN27*1000/'Inflation GDP Population'!AL$28</f>
        <v>186.6728967</v>
      </c>
      <c r="AO89" s="136">
        <f>AO27*1000/'Inflation GDP Population'!AM$28</f>
        <v>186.8749759</v>
      </c>
      <c r="AP89" s="136">
        <f>AP27*1000/'Inflation GDP Population'!AN$28</f>
        <v>187.0751591</v>
      </c>
      <c r="AQ89" s="136">
        <f>AQ27*1000/'Inflation GDP Population'!AO$28</f>
        <v>187.273482</v>
      </c>
      <c r="AR89" s="136">
        <f>AR27*1000/'Inflation GDP Population'!AP$28</f>
        <v>187.4699793</v>
      </c>
      <c r="AS89" s="136">
        <f>AS27*1000/'Inflation GDP Population'!AQ$28</f>
        <v>187.5689314</v>
      </c>
      <c r="AT89" s="136">
        <f>AT27*1000/'Inflation GDP Population'!AR$28</f>
        <v>187.6671933</v>
      </c>
      <c r="AU89" s="136">
        <f>AU27*1000/'Inflation GDP Population'!AS$28</f>
        <v>187.7647787</v>
      </c>
      <c r="AV89" s="136">
        <f>AV27*1000/'Inflation GDP Population'!AT$28</f>
        <v>190.2305938</v>
      </c>
      <c r="AW89" s="136">
        <f>AW27*1000/'Inflation GDP Population'!AU$28</f>
        <v>187.9579736</v>
      </c>
      <c r="AX89" s="136">
        <f>AX27*1000/'Inflation GDP Population'!AV$28</f>
        <v>188.0536088</v>
      </c>
      <c r="AY89" s="136">
        <f>AY27*1000/'Inflation GDP Population'!AW$28</f>
        <v>188.1486193</v>
      </c>
      <c r="AZ89" s="136">
        <f>AZ27*1000/'Inflation GDP Population'!AX$28</f>
        <v>188.2430172</v>
      </c>
      <c r="BA89" s="136">
        <f>BA27*1000/'Inflation GDP Population'!AY$28</f>
        <v>190.0545898</v>
      </c>
      <c r="BB89" s="136">
        <f>BB27*1000/'Inflation GDP Population'!AZ$28</f>
        <v>188.9072439</v>
      </c>
    </row>
    <row r="90" ht="15.75" customHeight="1">
      <c r="A90" s="135" t="s">
        <v>339</v>
      </c>
      <c r="B90" s="93" t="s">
        <v>332</v>
      </c>
      <c r="C90" s="137" t="s">
        <v>276</v>
      </c>
      <c r="D90" s="138">
        <f>D24*1000/'Inflation GDP Population'!B$23*100</f>
        <v>1.561437476</v>
      </c>
      <c r="E90" s="138">
        <f>E24*1000/'Inflation GDP Population'!C$23*100</f>
        <v>1.590307643</v>
      </c>
      <c r="F90" s="138">
        <f>F24*1000/'Inflation GDP Population'!D$23*100</f>
        <v>1.54098179</v>
      </c>
      <c r="G90" s="138">
        <f>G24*1000/'Inflation GDP Population'!E$23*100</f>
        <v>1.505032923</v>
      </c>
      <c r="H90" s="138">
        <f>H24*1000/'Inflation GDP Population'!F$23*100</f>
        <v>1.523542423</v>
      </c>
      <c r="I90" s="138">
        <f>I24*1000/'Inflation GDP Population'!G$23*100</f>
        <v>1.563167552</v>
      </c>
      <c r="J90" s="138">
        <f>J24*1000/'Inflation GDP Population'!H$23*100</f>
        <v>1.4126286</v>
      </c>
      <c r="K90" s="138">
        <f>K24*1000/'Inflation GDP Population'!I$23*100</f>
        <v>1.482591904</v>
      </c>
      <c r="L90" s="138">
        <f>L24*1000/'Inflation GDP Population'!J$23*100</f>
        <v>1.523669217</v>
      </c>
      <c r="M90" s="138">
        <f>M24*1000/'Inflation GDP Population'!K$23*100</f>
        <v>1.343843503</v>
      </c>
      <c r="N90" s="138">
        <f>N24*1000/'Inflation GDP Population'!L$23*100</f>
        <v>1.453401403</v>
      </c>
      <c r="O90" s="138">
        <f>O24*1000/'Inflation GDP Population'!M$23*100</f>
        <v>1.382834843</v>
      </c>
      <c r="P90" s="138">
        <f>P24*1000/'Inflation GDP Population'!N$23*100</f>
        <v>1.246185142</v>
      </c>
      <c r="Q90" s="138">
        <f>Q24*1000/'Inflation GDP Population'!O$23*100</f>
        <v>1.255362481</v>
      </c>
      <c r="R90" s="138">
        <f>R24*1000/'Inflation GDP Population'!P$23*100</f>
        <v>1.290800333</v>
      </c>
      <c r="S90" s="138">
        <f>S24*1000/'Inflation GDP Population'!Q$23*100</f>
        <v>1.095248369</v>
      </c>
      <c r="T90" s="138">
        <f>T24*1000/'Inflation GDP Population'!R$23*100</f>
        <v>1.051430903</v>
      </c>
      <c r="U90" s="138">
        <f>U24*1000/'Inflation GDP Population'!S$23*100</f>
        <v>1.008048929</v>
      </c>
      <c r="V90" s="138">
        <f>V24*1000/'Inflation GDP Population'!T$23*100</f>
        <v>1.020559592</v>
      </c>
      <c r="W90" s="138">
        <f>W24*1000/'Inflation GDP Population'!U$23*100</f>
        <v>0.9416087622</v>
      </c>
      <c r="X90" s="138">
        <f>X24*1000/'Inflation GDP Population'!V$23*100</f>
        <v>0.9388755114</v>
      </c>
      <c r="Y90" s="138">
        <f>Y24*1000/'Inflation GDP Population'!W$23*100</f>
        <v>0.9040576574</v>
      </c>
      <c r="Z90" s="138">
        <f>Z24*1000/'Inflation GDP Population'!X$23*100</f>
        <v>0.8729164768</v>
      </c>
      <c r="AA90" s="138">
        <f>AA24*1000/'Inflation GDP Population'!Y$23*100</f>
        <v>0.8434224735</v>
      </c>
      <c r="AB90" s="138">
        <f>AB24*1000/'Inflation GDP Population'!Z$23*100</f>
        <v>0.8353506236</v>
      </c>
      <c r="AC90" s="138">
        <f>AC24*1000/'Inflation GDP Population'!AA$23*100</f>
        <v>0.8246940817</v>
      </c>
      <c r="AD90" s="138">
        <f>AD24*1000/'Inflation GDP Population'!AB$23*100</f>
        <v>0.8073765536</v>
      </c>
      <c r="AE90" s="138">
        <f>AE24*1000/'Inflation GDP Population'!AC$23*100</f>
        <v>0.7819865882</v>
      </c>
      <c r="AF90" s="138">
        <f>AF24*1000/'Inflation GDP Population'!AD$23*100</f>
        <v>0.7662912608</v>
      </c>
      <c r="AG90" s="138">
        <f>AG24*1000/'Inflation GDP Population'!AE$23*100</f>
        <v>0.7453758177</v>
      </c>
      <c r="AH90" s="138">
        <f>AH24*1000/'Inflation GDP Population'!AF$23*100</f>
        <v>0.7293140105</v>
      </c>
      <c r="AI90" s="138">
        <f>AI24*1000/'Inflation GDP Population'!AG$23*100</f>
        <v>0.7138725099</v>
      </c>
      <c r="AJ90" s="138">
        <f>AJ24*1000/'Inflation GDP Population'!AH$23*100</f>
        <v>0.7022335939</v>
      </c>
      <c r="AK90" s="138">
        <f>AK24*1000/'Inflation GDP Population'!AI$23*100</f>
        <v>0.6888803455</v>
      </c>
      <c r="AL90" s="138">
        <f>AL24*1000/'Inflation GDP Population'!AJ$23*100</f>
        <v>0.6749168864</v>
      </c>
      <c r="AM90" s="138">
        <f>AM24*1000/'Inflation GDP Population'!AK$23*100</f>
        <v>0.6614916143</v>
      </c>
      <c r="AN90" s="138">
        <f>AN24*1000/'Inflation GDP Population'!AL$23*100</f>
        <v>0.649195366</v>
      </c>
      <c r="AO90" s="138">
        <f>AO24*1000/'Inflation GDP Population'!AM$23*100</f>
        <v>0.6360840431</v>
      </c>
      <c r="AP90" s="138">
        <f>AP24*1000/'Inflation GDP Population'!AN$23*100</f>
        <v>0.620710614</v>
      </c>
      <c r="AQ90" s="138">
        <f>AQ24*1000/'Inflation GDP Population'!AO$23*100</f>
        <v>0.6074681753</v>
      </c>
      <c r="AR90" s="138">
        <f>AR24*1000/'Inflation GDP Population'!AP$23*100</f>
        <v>0.5961359682</v>
      </c>
      <c r="AS90" s="138">
        <f>AS24*1000/'Inflation GDP Population'!AQ$23*100</f>
        <v>0.5816285469</v>
      </c>
      <c r="AT90" s="138">
        <f>AT24*1000/'Inflation GDP Population'!AR$23*100</f>
        <v>0.5697959531</v>
      </c>
      <c r="AU90" s="138">
        <f>AU24*1000/'Inflation GDP Population'!AS$23*100</f>
        <v>0.5586707004</v>
      </c>
      <c r="AV90" s="138">
        <f>AV24*1000/'Inflation GDP Population'!AT$23*100</f>
        <v>0.5488599032</v>
      </c>
      <c r="AW90" s="138">
        <f>AW24*1000/'Inflation GDP Population'!AU$23*100</f>
        <v>0.538548328</v>
      </c>
      <c r="AX90" s="138">
        <f>AX24*1000/'Inflation GDP Population'!AV$23*100</f>
        <v>0.5278143795</v>
      </c>
      <c r="AY90" s="138">
        <f>AY24*1000/'Inflation GDP Population'!AW$23*100</f>
        <v>0.5178148357</v>
      </c>
      <c r="AZ90" s="138">
        <f>AZ24*1000/'Inflation GDP Population'!AX$23*100</f>
        <v>0.509989378</v>
      </c>
      <c r="BA90" s="138">
        <f>BA24*1000/'Inflation GDP Population'!AY$23*100</f>
        <v>0.5010174814</v>
      </c>
      <c r="BB90" s="138">
        <f>BB24*1000/'Inflation GDP Population'!AZ$23*100</f>
        <v>0.4920085652</v>
      </c>
    </row>
    <row r="91" ht="15.75" customHeight="1">
      <c r="A91" s="135" t="s">
        <v>340</v>
      </c>
      <c r="B91" s="93" t="s">
        <v>334</v>
      </c>
      <c r="C91" s="137" t="s">
        <v>276</v>
      </c>
      <c r="D91" s="138">
        <f>D25*1000/'Inflation GDP Population'!B$23*100</f>
        <v>0.9162736749</v>
      </c>
      <c r="E91" s="138">
        <f>E25*1000/'Inflation GDP Population'!C$23*100</f>
        <v>0.7030038678</v>
      </c>
      <c r="F91" s="138">
        <f>F25*1000/'Inflation GDP Population'!D$23*100</f>
        <v>0.5325583037</v>
      </c>
      <c r="G91" s="138">
        <f>G25*1000/'Inflation GDP Population'!E$23*100</f>
        <v>0.2972123661</v>
      </c>
      <c r="H91" s="138">
        <f>H25*1000/'Inflation GDP Population'!F$23*100</f>
        <v>0.2243532421</v>
      </c>
      <c r="I91" s="138">
        <f>I25*1000/'Inflation GDP Population'!G$23*100</f>
        <v>0.1947863132</v>
      </c>
      <c r="J91" s="138">
        <f>J25*1000/'Inflation GDP Population'!H$23*100</f>
        <v>0.1988234052</v>
      </c>
      <c r="K91" s="138">
        <f>K25*1000/'Inflation GDP Population'!I$23*100</f>
        <v>0.2116771749</v>
      </c>
      <c r="L91" s="138">
        <f>L25*1000/'Inflation GDP Population'!J$23*100</f>
        <v>0.2156670343</v>
      </c>
      <c r="M91" s="138">
        <f>M25*1000/'Inflation GDP Population'!K$23*100</f>
        <v>0.3361227396</v>
      </c>
      <c r="N91" s="138">
        <f>N25*1000/'Inflation GDP Population'!L$23*100</f>
        <v>0.4135538999</v>
      </c>
      <c r="O91" s="138">
        <f>O25*1000/'Inflation GDP Population'!M$23*100</f>
        <v>0.4064435519</v>
      </c>
      <c r="P91" s="138">
        <f>P25*1000/'Inflation GDP Population'!N$23*100</f>
        <v>0.3015630601</v>
      </c>
      <c r="Q91" s="138">
        <f>Q25*1000/'Inflation GDP Population'!O$23*100</f>
        <v>0.3011251952</v>
      </c>
      <c r="R91" s="138">
        <f>R25*1000/'Inflation GDP Population'!P$23*100</f>
        <v>0.4359935385</v>
      </c>
      <c r="S91" s="138">
        <f>S25*1000/'Inflation GDP Population'!Q$23*100</f>
        <v>0.8452732125</v>
      </c>
      <c r="T91" s="138">
        <f>T25*1000/'Inflation GDP Population'!R$23*100</f>
        <v>0.7138965055</v>
      </c>
      <c r="U91" s="138">
        <f>U25*1000/'Inflation GDP Population'!S$23*100</f>
        <v>0.6213663819</v>
      </c>
      <c r="V91" s="138">
        <f>V25*1000/'Inflation GDP Population'!T$23*100</f>
        <v>0.5686389929</v>
      </c>
      <c r="W91" s="138">
        <f>W25*1000/'Inflation GDP Population'!U$23*100</f>
        <v>0.6819143319</v>
      </c>
      <c r="X91" s="138">
        <f>X25*1000/'Inflation GDP Population'!V$23*100</f>
        <v>1.044087128</v>
      </c>
      <c r="Y91" s="138">
        <f>Y25*1000/'Inflation GDP Population'!W$23*100</f>
        <v>0.6769913293</v>
      </c>
      <c r="Z91" s="138">
        <f>Z25*1000/'Inflation GDP Population'!X$23*100</f>
        <v>0.6432621919</v>
      </c>
      <c r="AA91" s="138">
        <f>AA25*1000/'Inflation GDP Population'!Y$23*100</f>
        <v>0.5690540002</v>
      </c>
      <c r="AB91" s="138">
        <f>AB25*1000/'Inflation GDP Population'!Z$23*100</f>
        <v>0.53043471</v>
      </c>
      <c r="AC91" s="138">
        <f>AC25*1000/'Inflation GDP Population'!AA$23*100</f>
        <v>0.3771111826</v>
      </c>
      <c r="AD91" s="138">
        <f>AD25*1000/'Inflation GDP Population'!AB$23*100</f>
        <v>0.281109251</v>
      </c>
      <c r="AE91" s="138">
        <f>AE25*1000/'Inflation GDP Population'!AC$23*100</f>
        <v>0.2489462193</v>
      </c>
      <c r="AF91" s="138">
        <f>AF25*1000/'Inflation GDP Population'!AD$23*100</f>
        <v>0.2389079826</v>
      </c>
      <c r="AG91" s="138">
        <f>AG25*1000/'Inflation GDP Population'!AE$23*100</f>
        <v>0.267080306</v>
      </c>
      <c r="AH91" s="138">
        <f>AH25*1000/'Inflation GDP Population'!AF$23*100</f>
        <v>0.3700900613</v>
      </c>
      <c r="AI91" s="138">
        <f>AI25*1000/'Inflation GDP Population'!AG$23*100</f>
        <v>0.4867426872</v>
      </c>
      <c r="AJ91" s="138">
        <f>AJ25*1000/'Inflation GDP Population'!AH$23*100</f>
        <v>0.4753156318</v>
      </c>
      <c r="AK91" s="138">
        <f>AK25*1000/'Inflation GDP Population'!AI$23*100</f>
        <v>0.578401074</v>
      </c>
      <c r="AL91" s="138">
        <f>AL25*1000/'Inflation GDP Population'!AJ$23*100</f>
        <v>0.5947646071</v>
      </c>
      <c r="AM91" s="138">
        <f>AM25*1000/'Inflation GDP Population'!AK$23*100</f>
        <v>0.6595395458</v>
      </c>
      <c r="AN91" s="138">
        <f>AN25*1000/'Inflation GDP Population'!AL$23*100</f>
        <v>0.5935364968</v>
      </c>
      <c r="AO91" s="138">
        <f>AO25*1000/'Inflation GDP Population'!AM$23*100</f>
        <v>0.5862893812</v>
      </c>
      <c r="AP91" s="138">
        <f>AP25*1000/'Inflation GDP Population'!AN$23*100</f>
        <v>0.5558453672</v>
      </c>
      <c r="AQ91" s="138">
        <f>AQ25*1000/'Inflation GDP Population'!AO$23*100</f>
        <v>0.3562457919</v>
      </c>
      <c r="AR91" s="138">
        <f>AR25*1000/'Inflation GDP Population'!AP$23*100</f>
        <v>0.4085394535</v>
      </c>
      <c r="AS91" s="138">
        <f>AS25*1000/'Inflation GDP Population'!AQ$23*100</f>
        <v>0.4659850206</v>
      </c>
      <c r="AT91" s="138">
        <f>AT25*1000/'Inflation GDP Population'!AR$23*100</f>
        <v>0.4942530163</v>
      </c>
      <c r="AU91" s="138">
        <f>AU25*1000/'Inflation GDP Population'!AS$23*100</f>
        <v>0.4520792398</v>
      </c>
      <c r="AV91" s="138">
        <f>AV25*1000/'Inflation GDP Population'!AT$23*100</f>
        <v>0.3941364606</v>
      </c>
      <c r="AW91" s="138">
        <f>AW25*1000/'Inflation GDP Population'!AU$23*100</f>
        <v>0.4151193868</v>
      </c>
      <c r="AX91" s="138">
        <f>AX25*1000/'Inflation GDP Population'!AV$23*100</f>
        <v>0.3636160132</v>
      </c>
      <c r="AY91" s="138">
        <f>AY25*1000/'Inflation GDP Population'!AW$23*100</f>
        <v>0.3074297772</v>
      </c>
      <c r="AZ91" s="138">
        <f>AZ25*1000/'Inflation GDP Population'!AX$23*100</f>
        <v>0.2170059764</v>
      </c>
      <c r="BA91" s="138">
        <f>BA25*1000/'Inflation GDP Population'!AY$23*100</f>
        <v>0.07731256474</v>
      </c>
      <c r="BB91" s="138">
        <f>BB25*1000/'Inflation GDP Population'!AZ$23*100</f>
        <v>0.01891782846</v>
      </c>
    </row>
    <row r="92" ht="15.75" customHeight="1">
      <c r="A92" s="135" t="s">
        <v>341</v>
      </c>
      <c r="B92" s="123" t="s">
        <v>336</v>
      </c>
      <c r="C92" s="137" t="s">
        <v>276</v>
      </c>
      <c r="D92" s="138">
        <f>D26*1000/'Inflation GDP Population'!B$23*100</f>
        <v>0.634758321</v>
      </c>
      <c r="E92" s="138">
        <f>E26*1000/'Inflation GDP Population'!C$23*100</f>
        <v>0.5855714471</v>
      </c>
      <c r="F92" s="138">
        <f>F26*1000/'Inflation GDP Population'!D$23*100</f>
        <v>0.6023923325</v>
      </c>
      <c r="G92" s="138">
        <f>G26*1000/'Inflation GDP Population'!E$23*100</f>
        <v>0.5680120269</v>
      </c>
      <c r="H92" s="138">
        <f>H26*1000/'Inflation GDP Population'!F$23*100</f>
        <v>0.5487072858</v>
      </c>
      <c r="I92" s="138">
        <f>I26*1000/'Inflation GDP Population'!G$23*100</f>
        <v>0.5626137741</v>
      </c>
      <c r="J92" s="138">
        <f>J26*1000/'Inflation GDP Population'!H$23*100</f>
        <v>0.581883964</v>
      </c>
      <c r="K92" s="138">
        <f>K26*1000/'Inflation GDP Population'!I$23*100</f>
        <v>0.525027993</v>
      </c>
      <c r="L92" s="138">
        <f>L26*1000/'Inflation GDP Population'!J$23*100</f>
        <v>0.5183313411</v>
      </c>
      <c r="M92" s="138">
        <f>M26*1000/'Inflation GDP Population'!K$23*100</f>
        <v>0.5194151209</v>
      </c>
      <c r="N92" s="138">
        <f>N26*1000/'Inflation GDP Population'!L$23*100</f>
        <v>0.5700344383</v>
      </c>
      <c r="O92" s="138">
        <f>O26*1000/'Inflation GDP Population'!M$23*100</f>
        <v>0.535604893</v>
      </c>
      <c r="P92" s="138">
        <f>P26*1000/'Inflation GDP Population'!N$23*100</f>
        <v>0.5192847942</v>
      </c>
      <c r="Q92" s="138">
        <f>Q26*1000/'Inflation GDP Population'!O$23*100</f>
        <v>0.5112967699</v>
      </c>
      <c r="R92" s="138">
        <f>R26*1000/'Inflation GDP Population'!P$23*100</f>
        <v>0.502071462</v>
      </c>
      <c r="S92" s="138">
        <f>S26*1000/'Inflation GDP Population'!Q$23*100</f>
        <v>0.4847181965</v>
      </c>
      <c r="T92" s="138">
        <f>T26*1000/'Inflation GDP Population'!R$23*100</f>
        <v>0.484385169</v>
      </c>
      <c r="U92" s="138">
        <f>U26*1000/'Inflation GDP Population'!S$23*100</f>
        <v>0.4709737664</v>
      </c>
      <c r="V92" s="138">
        <f>V26*1000/'Inflation GDP Population'!T$23*100</f>
        <v>0.4476360728</v>
      </c>
      <c r="W92" s="138">
        <f>W26*1000/'Inflation GDP Population'!U$23*100</f>
        <v>0.4567059809</v>
      </c>
      <c r="X92" s="138">
        <f>X26*1000/'Inflation GDP Population'!V$23*100</f>
        <v>0.4489795896</v>
      </c>
      <c r="Y92" s="138">
        <f>Y26*1000/'Inflation GDP Population'!W$23*100</f>
        <v>0.4403880699</v>
      </c>
      <c r="Z92" s="138">
        <f>Z26*1000/'Inflation GDP Population'!X$23*100</f>
        <v>0.4360855432</v>
      </c>
      <c r="AA92" s="138">
        <f>AA26*1000/'Inflation GDP Population'!Y$23*100</f>
        <v>0.4317864215</v>
      </c>
      <c r="AB92" s="138">
        <f>AB26*1000/'Inflation GDP Population'!Z$23*100</f>
        <v>0.42749215</v>
      </c>
      <c r="AC92" s="138">
        <f>AC26*1000/'Inflation GDP Population'!AA$23*100</f>
        <v>0.4232041171</v>
      </c>
      <c r="AD92" s="138">
        <f>AD26*1000/'Inflation GDP Population'!AB$23*100</f>
        <v>0.4189236566</v>
      </c>
      <c r="AE92" s="138">
        <f>AE26*1000/'Inflation GDP Population'!AC$23*100</f>
        <v>0.4146520489</v>
      </c>
      <c r="AF92" s="138">
        <f>AF26*1000/'Inflation GDP Population'!AD$23*100</f>
        <v>0.4103905226</v>
      </c>
      <c r="AG92" s="138">
        <f>AG26*1000/'Inflation GDP Population'!AE$23*100</f>
        <v>0.4061402559</v>
      </c>
      <c r="AH92" s="138">
        <f>AH26*1000/'Inflation GDP Population'!AF$23*100</f>
        <v>0.4019023785</v>
      </c>
      <c r="AI92" s="138">
        <f>AI26*1000/'Inflation GDP Population'!AG$23*100</f>
        <v>0.3976779724</v>
      </c>
      <c r="AJ92" s="138">
        <f>AJ26*1000/'Inflation GDP Population'!AH$23*100</f>
        <v>0.3934680739</v>
      </c>
      <c r="AK92" s="138">
        <f>AK26*1000/'Inflation GDP Population'!AI$23*100</f>
        <v>0.3892736747</v>
      </c>
      <c r="AL92" s="138">
        <f>AL26*1000/'Inflation GDP Population'!AJ$23*100</f>
        <v>0.3850957232</v>
      </c>
      <c r="AM92" s="138">
        <f>AM26*1000/'Inflation GDP Population'!AK$23*100</f>
        <v>0.3809351256</v>
      </c>
      <c r="AN92" s="138">
        <f>AN26*1000/'Inflation GDP Population'!AL$23*100</f>
        <v>0.3767927478</v>
      </c>
      <c r="AO92" s="138">
        <f>AO26*1000/'Inflation GDP Population'!AM$23*100</f>
        <v>0.372669416</v>
      </c>
      <c r="AP92" s="138">
        <f>AP26*1000/'Inflation GDP Population'!AN$23*100</f>
        <v>0.368565918</v>
      </c>
      <c r="AQ92" s="138">
        <f>AQ26*1000/'Inflation GDP Population'!AO$23*100</f>
        <v>0.3644830046</v>
      </c>
      <c r="AR92" s="138">
        <f>AR26*1000/'Inflation GDP Population'!AP$23*100</f>
        <v>0.3604213907</v>
      </c>
      <c r="AS92" s="138">
        <f>AS26*1000/'Inflation GDP Population'!AQ$23*100</f>
        <v>0.3563817561</v>
      </c>
      <c r="AT92" s="138">
        <f>AT26*1000/'Inflation GDP Population'!AR$23*100</f>
        <v>0.3523647469</v>
      </c>
      <c r="AU92" s="138">
        <f>AU26*1000/'Inflation GDP Population'!AS$23*100</f>
        <v>0.3483709764</v>
      </c>
      <c r="AV92" s="138">
        <f>AV26*1000/'Inflation GDP Population'!AT$23*100</f>
        <v>0.3444010261</v>
      </c>
      <c r="AW92" s="138">
        <f>AW26*1000/'Inflation GDP Population'!AU$23*100</f>
        <v>0.3404554469</v>
      </c>
      <c r="AX92" s="138">
        <f>AX26*1000/'Inflation GDP Population'!AV$23*100</f>
        <v>0.3365347598</v>
      </c>
      <c r="AY92" s="138">
        <f>AY26*1000/'Inflation GDP Population'!AW$23*100</f>
        <v>0.3326394567</v>
      </c>
      <c r="AZ92" s="138">
        <f>AZ26*1000/'Inflation GDP Population'!AX$23*100</f>
        <v>0.3287700019</v>
      </c>
      <c r="BA92" s="138">
        <f>BA26*1000/'Inflation GDP Population'!AY$23*100</f>
        <v>0.3249268326</v>
      </c>
      <c r="BB92" s="138">
        <f>BB26*1000/'Inflation GDP Population'!AZ$23*100</f>
        <v>0.3211103595</v>
      </c>
    </row>
    <row r="93" ht="15.75" customHeight="1">
      <c r="A93" s="135" t="s">
        <v>342</v>
      </c>
      <c r="B93" s="123" t="s">
        <v>338</v>
      </c>
      <c r="C93" s="137" t="s">
        <v>276</v>
      </c>
      <c r="D93" s="138">
        <f>D27*1000/'Inflation GDP Population'!B$23*100</f>
        <v>0.3820051713</v>
      </c>
      <c r="E93" s="138">
        <f>E27*1000/'Inflation GDP Population'!C$23*100</f>
        <v>0.4193842328</v>
      </c>
      <c r="F93" s="138">
        <f>F27*1000/'Inflation GDP Population'!D$23*100</f>
        <v>0.3804383983</v>
      </c>
      <c r="G93" s="138">
        <f>G27*1000/'Inflation GDP Population'!E$23*100</f>
        <v>0.3676647841</v>
      </c>
      <c r="H93" s="138">
        <f>H27*1000/'Inflation GDP Population'!F$23*100</f>
        <v>0.3856001538</v>
      </c>
      <c r="I93" s="138">
        <f>I27*1000/'Inflation GDP Population'!G$23*100</f>
        <v>0.3308052919</v>
      </c>
      <c r="J93" s="138">
        <f>J27*1000/'Inflation GDP Population'!H$23*100</f>
        <v>0.4819148897</v>
      </c>
      <c r="K93" s="138">
        <f>K27*1000/'Inflation GDP Population'!I$23*100</f>
        <v>0.3888560256</v>
      </c>
      <c r="L93" s="138">
        <f>L27*1000/'Inflation GDP Population'!J$23*100</f>
        <v>0.3856840447</v>
      </c>
      <c r="M93" s="138">
        <f>M27*1000/'Inflation GDP Population'!K$23*100</f>
        <v>0.3600393531</v>
      </c>
      <c r="N93" s="138">
        <f>N27*1000/'Inflation GDP Population'!L$23*100</f>
        <v>0.3638762133</v>
      </c>
      <c r="O93" s="138">
        <f>O27*1000/'Inflation GDP Population'!M$23*100</f>
        <v>0.395073138</v>
      </c>
      <c r="P93" s="138">
        <f>P27*1000/'Inflation GDP Population'!N$23*100</f>
        <v>0.3911652013</v>
      </c>
      <c r="Q93" s="138">
        <f>Q27*1000/'Inflation GDP Population'!O$23*100</f>
        <v>0.4105519342</v>
      </c>
      <c r="R93" s="138">
        <f>R27*1000/'Inflation GDP Population'!P$23*100</f>
        <v>0.385044286</v>
      </c>
      <c r="S93" s="138">
        <f>S27*1000/'Inflation GDP Population'!Q$23*100</f>
        <v>0.3907907841</v>
      </c>
      <c r="T93" s="138">
        <f>T27*1000/'Inflation GDP Population'!R$23*100</f>
        <v>0.4259428706</v>
      </c>
      <c r="U93" s="138">
        <f>U27*1000/'Inflation GDP Population'!S$23*100</f>
        <v>0.3742923323</v>
      </c>
      <c r="V93" s="138">
        <f>V27*1000/'Inflation GDP Population'!T$23*100</f>
        <v>0.3658163608</v>
      </c>
      <c r="W93" s="138">
        <f>W27*1000/'Inflation GDP Population'!U$23*100</f>
        <v>0.3593929529</v>
      </c>
      <c r="X93" s="138">
        <f>X27*1000/'Inflation GDP Population'!V$23*100</f>
        <v>0.3525157324</v>
      </c>
      <c r="Y93" s="138">
        <f>Y27*1000/'Inflation GDP Population'!W$23*100</f>
        <v>0.3554687517</v>
      </c>
      <c r="Z93" s="138">
        <f>Z27*1000/'Inflation GDP Population'!X$23*100</f>
        <v>0.3514745492</v>
      </c>
      <c r="AA93" s="138">
        <f>AA27*1000/'Inflation GDP Population'!Y$23*100</f>
        <v>0.347503047</v>
      </c>
      <c r="AB93" s="138">
        <f>AB27*1000/'Inflation GDP Population'!Z$23*100</f>
        <v>0.3435548387</v>
      </c>
      <c r="AC93" s="138">
        <f>AC27*1000/'Inflation GDP Population'!AA$23*100</f>
        <v>0.3396304872</v>
      </c>
      <c r="AD93" s="138">
        <f>AD27*1000/'Inflation GDP Population'!AB$23*100</f>
        <v>0.3357305251</v>
      </c>
      <c r="AE93" s="138">
        <f>AE27*1000/'Inflation GDP Population'!AC$23*100</f>
        <v>0.3318554561</v>
      </c>
      <c r="AF93" s="138">
        <f>AF27*1000/'Inflation GDP Population'!AD$23*100</f>
        <v>0.3280459144</v>
      </c>
      <c r="AG93" s="138">
        <f>AG27*1000/'Inflation GDP Population'!AE$23*100</f>
        <v>0.3241818713</v>
      </c>
      <c r="AH93" s="138">
        <f>AH27*1000/'Inflation GDP Population'!AF$23*100</f>
        <v>0.3203842253</v>
      </c>
      <c r="AI93" s="138">
        <f>AI27*1000/'Inflation GDP Population'!AG$23*100</f>
        <v>0.3166132133</v>
      </c>
      <c r="AJ93" s="138">
        <f>AJ27*1000/'Inflation GDP Population'!AH$23*100</f>
        <v>0.3134267889</v>
      </c>
      <c r="AK93" s="138">
        <f>AK27*1000/'Inflation GDP Population'!AI$23*100</f>
        <v>0.309152553</v>
      </c>
      <c r="AL93" s="138">
        <f>AL27*1000/'Inflation GDP Population'!AJ$23*100</f>
        <v>0.3054635761</v>
      </c>
      <c r="AM93" s="138">
        <f>AM27*1000/'Inflation GDP Population'!AK$23*100</f>
        <v>0.3018025777</v>
      </c>
      <c r="AN93" s="138">
        <f>AN27*1000/'Inflation GDP Population'!AL$23*100</f>
        <v>0.2981698379</v>
      </c>
      <c r="AO93" s="138">
        <f>AO27*1000/'Inflation GDP Population'!AM$23*100</f>
        <v>0.2945656157</v>
      </c>
      <c r="AP93" s="138">
        <f>AP27*1000/'Inflation GDP Population'!AN$23*100</f>
        <v>0.2909901501</v>
      </c>
      <c r="AQ93" s="138">
        <f>AQ27*1000/'Inflation GDP Population'!AO$23*100</f>
        <v>0.2874436601</v>
      </c>
      <c r="AR93" s="138">
        <f>AR27*1000/'Inflation GDP Population'!AP$23*100</f>
        <v>0.283926346</v>
      </c>
      <c r="AS93" s="138">
        <f>AS27*1000/'Inflation GDP Population'!AQ$23*100</f>
        <v>0.28043839</v>
      </c>
      <c r="AT93" s="138">
        <f>AT27*1000/'Inflation GDP Population'!AR$23*100</f>
        <v>0.2769799564</v>
      </c>
      <c r="AU93" s="138">
        <f>AU27*1000/'Inflation GDP Population'!AS$23*100</f>
        <v>0.2735511925</v>
      </c>
      <c r="AV93" s="138">
        <f>AV27*1000/'Inflation GDP Population'!AT$23*100</f>
        <v>0.2735587865</v>
      </c>
      <c r="AW93" s="138">
        <f>AW27*1000/'Inflation GDP Population'!AU$23*100</f>
        <v>0.2667831816</v>
      </c>
      <c r="AX93" s="138">
        <f>AX27*1000/'Inflation GDP Population'!AV$23*100</f>
        <v>0.2634441493</v>
      </c>
      <c r="AY93" s="138">
        <f>AY27*1000/'Inflation GDP Population'!AW$23*100</f>
        <v>0.2601352172</v>
      </c>
      <c r="AZ93" s="138">
        <f>AZ27*1000/'Inflation GDP Population'!AX$23*100</f>
        <v>0.2568564561</v>
      </c>
      <c r="BA93" s="138">
        <f>BA27*1000/'Inflation GDP Population'!AY$23*100</f>
        <v>0.2559210209</v>
      </c>
      <c r="BB93" s="138">
        <f>BB27*1000/'Inflation GDP Population'!AZ$23*100</f>
        <v>0.2510238038</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9097.5</v>
      </c>
      <c r="Y6" s="145">
        <f>'Assumptions (Coal)'!X53</f>
        <v>1674.9</v>
      </c>
      <c r="Z6" s="145">
        <f>'Assumptions (Coal)'!Y53</f>
        <v>2187.5</v>
      </c>
      <c r="AA6" s="145">
        <f>'Assumptions (Coal)'!Z53</f>
        <v>2209</v>
      </c>
      <c r="AB6" s="145">
        <f>'Assumptions (Coal)'!AA53</f>
        <v>4004.9</v>
      </c>
      <c r="AC6" s="145">
        <f>'Assumptions (Coal)'!AB53</f>
        <v>3149.6</v>
      </c>
      <c r="AD6" s="145">
        <f>'Assumptions (Coal)'!AC53</f>
        <v>2512.6</v>
      </c>
      <c r="AE6" s="145">
        <f>'Assumptions (Coal)'!AD53</f>
        <v>952</v>
      </c>
      <c r="AF6" s="145">
        <f>'Assumptions (Coal)'!AE53</f>
        <v>863.3</v>
      </c>
      <c r="AG6" s="145">
        <f>'Assumptions (Coal)'!AF53</f>
        <v>1893.5</v>
      </c>
      <c r="AH6" s="145">
        <f>'Assumptions (Coal)'!AG53</f>
        <v>190.1</v>
      </c>
      <c r="AI6" s="145">
        <f>'Assumptions (Coal)'!AH53</f>
        <v>1296.2</v>
      </c>
      <c r="AJ6" s="145">
        <f>'Assumptions (Coal)'!AI53</f>
        <v>863.3</v>
      </c>
      <c r="AK6" s="145">
        <f>'Assumptions (Coal)'!AJ53</f>
        <v>906.4</v>
      </c>
      <c r="AL6" s="145">
        <f>'Assumptions (Coal)'!AK53</f>
        <v>763.2</v>
      </c>
      <c r="AM6" s="145">
        <f>'Assumptions (Coal)'!AL53</f>
        <v>1447.2</v>
      </c>
      <c r="AN6" s="145">
        <f>'Assumptions (Coal)'!AM53</f>
        <v>705.5</v>
      </c>
      <c r="AO6" s="145">
        <f>'Assumptions (Coal)'!AN53</f>
        <v>0</v>
      </c>
      <c r="AP6" s="145">
        <f>'Assumptions (Coal)'!AO53</f>
        <v>891</v>
      </c>
      <c r="AQ6" s="145">
        <f>'Assumptions (Coal)'!AP53</f>
        <v>0</v>
      </c>
      <c r="AR6" s="145">
        <f>'Assumptions (Coal)'!AQ53</f>
        <v>1596.5</v>
      </c>
      <c r="AS6" s="145">
        <f>'Assumptions (Coal)'!AR53</f>
        <v>114.8</v>
      </c>
      <c r="AT6" s="145">
        <f>'Assumptions (Coal)'!AS53</f>
        <v>733.5</v>
      </c>
      <c r="AU6" s="145">
        <f>'Assumptions (Coal)'!AT53</f>
        <v>0</v>
      </c>
      <c r="AV6" s="145">
        <f>'Assumptions (Coal)'!AU53</f>
        <v>0</v>
      </c>
      <c r="AW6" s="145">
        <f>'Assumptions (Coal)'!AV53</f>
        <v>34.6</v>
      </c>
      <c r="AX6" s="145">
        <f>'Assumptions (Coal)'!AW53</f>
        <v>590.9</v>
      </c>
      <c r="AY6" s="145">
        <f>'Assumptions (Coal)'!AX53</f>
        <v>417.3</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32664</v>
      </c>
      <c r="Y7" s="148">
        <f>X7-'Assumptions (Coal)'!X53+X18</f>
        <v>39316.16082</v>
      </c>
      <c r="Z7" s="148">
        <f>Y7-'Assumptions (Coal)'!Y53+Y18</f>
        <v>38033.12165</v>
      </c>
      <c r="AA7" s="148">
        <f>Z7-'Assumptions (Coal)'!Z53+Z18</f>
        <v>37241.18247</v>
      </c>
      <c r="AB7" s="148">
        <f>AA7-'Assumptions (Coal)'!AA53+AA18</f>
        <v>34674.8433</v>
      </c>
      <c r="AC7" s="148">
        <f>AB7-'Assumptions (Coal)'!AB53+AB18</f>
        <v>34759.70412</v>
      </c>
      <c r="AD7" s="148">
        <f>AC7-'Assumptions (Coal)'!AC53+AC18</f>
        <v>34626.26495</v>
      </c>
      <c r="AE7" s="148">
        <f>AD7-'Assumptions (Coal)'!AD53+AD18</f>
        <v>35416.42577</v>
      </c>
      <c r="AF7" s="148">
        <f>AE7-'Assumptions (Coal)'!AE53+AE18</f>
        <v>34734.6866</v>
      </c>
      <c r="AG7" s="148">
        <f>AF7-'Assumptions (Coal)'!AF53+AF18</f>
        <v>32934.04742</v>
      </c>
      <c r="AH7" s="148">
        <f>AG7-'Assumptions (Coal)'!AG53+AG18</f>
        <v>33867.00825</v>
      </c>
      <c r="AI7" s="148">
        <f>AH7-'Assumptions (Coal)'!AH53+AH18</f>
        <v>32570.80825</v>
      </c>
      <c r="AJ7" s="148">
        <f>AI7-'Assumptions (Coal)'!AI53+AI18</f>
        <v>31707.50825</v>
      </c>
      <c r="AK7" s="148">
        <f>AJ7-'Assumptions (Coal)'!AJ53+AJ18</f>
        <v>30839.39072</v>
      </c>
      <c r="AL7" s="148">
        <f>AK7-'Assumptions (Coal)'!AK53+AK18</f>
        <v>30212.15155</v>
      </c>
      <c r="AM7" s="148">
        <f>AL7-'Assumptions (Coal)'!AL53+AL18</f>
        <v>28764.95155</v>
      </c>
      <c r="AN7" s="148">
        <f>AM7-'Assumptions (Coal)'!AM53+AM18</f>
        <v>28728.9732</v>
      </c>
      <c r="AO7" s="148">
        <f>AN7-'Assumptions (Coal)'!AN53+AN18</f>
        <v>28728.9732</v>
      </c>
      <c r="AP7" s="148">
        <f>AO7-'Assumptions (Coal)'!AO53+AO18</f>
        <v>27837.9732</v>
      </c>
      <c r="AQ7" s="148">
        <f>AP7-'Assumptions (Coal)'!AP53+AP18</f>
        <v>27837.9732</v>
      </c>
      <c r="AR7" s="148">
        <f>AQ7-'Assumptions (Coal)'!AQ53+AQ18</f>
        <v>26241.4732</v>
      </c>
      <c r="AS7" s="148">
        <f>AR7-'Assumptions (Coal)'!AR53+AR18</f>
        <v>26126.6732</v>
      </c>
      <c r="AT7" s="148">
        <f>AS7-'Assumptions (Coal)'!AS53+AS18</f>
        <v>25393.1732</v>
      </c>
      <c r="AU7" s="148">
        <f>AT7-'Assumptions (Coal)'!AT53+AT18</f>
        <v>25393.1732</v>
      </c>
      <c r="AV7" s="148">
        <f>AU7-'Assumptions (Coal)'!AU53+AU18</f>
        <v>25393.1732</v>
      </c>
      <c r="AW7" s="148">
        <f>AV7-'Assumptions (Coal)'!AV53+AV18</f>
        <v>25358.5732</v>
      </c>
      <c r="AX7" s="148">
        <f>AW7-'Assumptions (Coal)'!AW53+AW18</f>
        <v>24767.6732</v>
      </c>
      <c r="AY7" s="148">
        <f>AX7-'Assumptions (Coal)'!AX53+AX18</f>
        <v>24350.3732</v>
      </c>
      <c r="AZ7" s="148">
        <f>AY7-'Assumptions (Coal)'!AY53+AY18</f>
        <v>24350.3732</v>
      </c>
      <c r="BA7" s="148">
        <f>AZ7-'Assumptions (Coal)'!AZ53+AZ18</f>
        <v>24350.3732</v>
      </c>
      <c r="BB7" s="148"/>
    </row>
    <row r="8" ht="15.0" customHeight="1">
      <c r="A8" s="149" t="s">
        <v>350</v>
      </c>
      <c r="B8" s="150" t="s">
        <v>149</v>
      </c>
      <c r="C8" s="151">
        <v>54831.9</v>
      </c>
      <c r="D8" s="152">
        <v>55291.8</v>
      </c>
      <c r="E8" s="152">
        <v>55140.1</v>
      </c>
      <c r="F8" s="152">
        <v>55135.1</v>
      </c>
      <c r="G8" s="152">
        <v>55122.6</v>
      </c>
      <c r="H8" s="152">
        <v>55122.6</v>
      </c>
      <c r="I8" s="152">
        <v>55115.1</v>
      </c>
      <c r="J8" s="152">
        <v>55706.1</v>
      </c>
      <c r="K8" s="152">
        <v>56338.1</v>
      </c>
      <c r="L8" s="152">
        <v>56338.1</v>
      </c>
      <c r="M8" s="152">
        <v>56338.1</v>
      </c>
      <c r="N8" s="152">
        <v>55303.4</v>
      </c>
      <c r="O8" s="152">
        <v>53641.4</v>
      </c>
      <c r="P8" s="152">
        <v>51260.0</v>
      </c>
      <c r="Q8" s="152">
        <v>50106.6</v>
      </c>
      <c r="R8" s="152">
        <v>45199.4</v>
      </c>
      <c r="S8" s="152">
        <v>43686.2</v>
      </c>
      <c r="T8" s="152">
        <v>43186.2</v>
      </c>
      <c r="U8" s="152">
        <v>41761.5</v>
      </c>
      <c r="V8" s="153">
        <f t="shared" ref="V8:W8" si="1">U8+V18</f>
        <v>41761.5</v>
      </c>
      <c r="W8" s="153">
        <f t="shared" si="1"/>
        <v>41761.5</v>
      </c>
      <c r="X8" s="154">
        <f t="shared" ref="X8:AZ8" si="2">W8+($BA$8-$W$8)/($BA$2-$W$2)</f>
        <v>40991.06082</v>
      </c>
      <c r="Y8" s="154">
        <f t="shared" si="2"/>
        <v>40220.62165</v>
      </c>
      <c r="Z8" s="154">
        <f t="shared" si="2"/>
        <v>39450.18247</v>
      </c>
      <c r="AA8" s="154">
        <f t="shared" si="2"/>
        <v>38679.7433</v>
      </c>
      <c r="AB8" s="154">
        <f t="shared" si="2"/>
        <v>37909.30412</v>
      </c>
      <c r="AC8" s="154">
        <f t="shared" si="2"/>
        <v>37138.86495</v>
      </c>
      <c r="AD8" s="154">
        <f t="shared" si="2"/>
        <v>36368.42577</v>
      </c>
      <c r="AE8" s="154">
        <f t="shared" si="2"/>
        <v>35597.9866</v>
      </c>
      <c r="AF8" s="154">
        <f t="shared" si="2"/>
        <v>34827.54742</v>
      </c>
      <c r="AG8" s="154">
        <f t="shared" si="2"/>
        <v>34057.10825</v>
      </c>
      <c r="AH8" s="154">
        <f t="shared" si="2"/>
        <v>33286.66907</v>
      </c>
      <c r="AI8" s="154">
        <f t="shared" si="2"/>
        <v>32516.2299</v>
      </c>
      <c r="AJ8" s="154">
        <f t="shared" si="2"/>
        <v>31745.79072</v>
      </c>
      <c r="AK8" s="154">
        <f t="shared" si="2"/>
        <v>30975.35155</v>
      </c>
      <c r="AL8" s="154">
        <f t="shared" si="2"/>
        <v>30204.91237</v>
      </c>
      <c r="AM8" s="154">
        <f t="shared" si="2"/>
        <v>29434.4732</v>
      </c>
      <c r="AN8" s="154">
        <f t="shared" si="2"/>
        <v>28664.03402</v>
      </c>
      <c r="AO8" s="154">
        <f t="shared" si="2"/>
        <v>27893.59485</v>
      </c>
      <c r="AP8" s="154">
        <f t="shared" si="2"/>
        <v>27123.15567</v>
      </c>
      <c r="AQ8" s="154">
        <f t="shared" si="2"/>
        <v>26352.7165</v>
      </c>
      <c r="AR8" s="154">
        <f t="shared" si="2"/>
        <v>25582.27732</v>
      </c>
      <c r="AS8" s="154">
        <f t="shared" si="2"/>
        <v>24811.83815</v>
      </c>
      <c r="AT8" s="154">
        <f t="shared" si="2"/>
        <v>24041.39897</v>
      </c>
      <c r="AU8" s="154">
        <f t="shared" si="2"/>
        <v>23270.9598</v>
      </c>
      <c r="AV8" s="154">
        <f t="shared" si="2"/>
        <v>22500.52062</v>
      </c>
      <c r="AW8" s="154">
        <f t="shared" si="2"/>
        <v>21730.08145</v>
      </c>
      <c r="AX8" s="154">
        <f t="shared" si="2"/>
        <v>20959.64227</v>
      </c>
      <c r="AY8" s="154">
        <f t="shared" si="2"/>
        <v>20189.2031</v>
      </c>
      <c r="AZ8" s="154">
        <f t="shared" si="2"/>
        <v>19418.76392</v>
      </c>
      <c r="BA8" s="155">
        <f>Inputs!H3</f>
        <v>18648.32475</v>
      </c>
    </row>
    <row r="9">
      <c r="A9" s="149" t="s">
        <v>28</v>
      </c>
      <c r="B9" s="150" t="s">
        <v>150</v>
      </c>
      <c r="C9" s="156">
        <v>348.868578</v>
      </c>
      <c r="D9" s="156">
        <v>335.342163</v>
      </c>
      <c r="E9" s="156">
        <v>337.564075</v>
      </c>
      <c r="F9" s="156">
        <v>339.547036</v>
      </c>
      <c r="G9" s="156">
        <v>344.780242</v>
      </c>
      <c r="H9" s="156">
        <v>359.125835</v>
      </c>
      <c r="I9" s="156">
        <v>358.175684</v>
      </c>
      <c r="J9" s="156">
        <v>367.501652</v>
      </c>
      <c r="K9" s="156">
        <v>351.191919</v>
      </c>
      <c r="L9" s="156">
        <v>279.238116</v>
      </c>
      <c r="M9" s="156">
        <v>303.269978</v>
      </c>
      <c r="N9" s="156">
        <v>261.393934</v>
      </c>
      <c r="O9" s="156">
        <v>208.281576</v>
      </c>
      <c r="P9" s="156">
        <v>199.949834</v>
      </c>
      <c r="Q9" s="156">
        <v>217.366391</v>
      </c>
      <c r="R9" s="156">
        <v>178.080336</v>
      </c>
      <c r="S9" s="156">
        <v>167.097234</v>
      </c>
      <c r="T9" s="156">
        <v>148.882884</v>
      </c>
      <c r="U9" s="156">
        <v>141.392785</v>
      </c>
      <c r="V9" s="157">
        <f t="shared" ref="V9:W9" si="3">U9</f>
        <v>141.392785</v>
      </c>
      <c r="W9" s="157">
        <f t="shared" si="3"/>
        <v>141.392785</v>
      </c>
      <c r="X9" s="154">
        <f t="shared" ref="X9:AZ9" si="4">W9+($BA$9-$W$9)/($BA$2-$W$2)</f>
        <v>142.0102579</v>
      </c>
      <c r="Y9" s="154">
        <f t="shared" si="4"/>
        <v>142.6277309</v>
      </c>
      <c r="Z9" s="154">
        <f t="shared" si="4"/>
        <v>143.2452038</v>
      </c>
      <c r="AA9" s="154">
        <f t="shared" si="4"/>
        <v>143.8626767</v>
      </c>
      <c r="AB9" s="154">
        <f t="shared" si="4"/>
        <v>144.4801497</v>
      </c>
      <c r="AC9" s="154">
        <f t="shared" si="4"/>
        <v>145.0976226</v>
      </c>
      <c r="AD9" s="154">
        <f t="shared" si="4"/>
        <v>145.7150955</v>
      </c>
      <c r="AE9" s="154">
        <f t="shared" si="4"/>
        <v>146.3325684</v>
      </c>
      <c r="AF9" s="154">
        <f t="shared" si="4"/>
        <v>146.9500414</v>
      </c>
      <c r="AG9" s="154">
        <f t="shared" si="4"/>
        <v>147.5675143</v>
      </c>
      <c r="AH9" s="154">
        <f t="shared" si="4"/>
        <v>148.1849872</v>
      </c>
      <c r="AI9" s="154">
        <f t="shared" si="4"/>
        <v>148.8024602</v>
      </c>
      <c r="AJ9" s="154">
        <f t="shared" si="4"/>
        <v>149.4199331</v>
      </c>
      <c r="AK9" s="154">
        <f t="shared" si="4"/>
        <v>150.037406</v>
      </c>
      <c r="AL9" s="154">
        <f t="shared" si="4"/>
        <v>150.654879</v>
      </c>
      <c r="AM9" s="154">
        <f t="shared" si="4"/>
        <v>151.2723519</v>
      </c>
      <c r="AN9" s="154">
        <f t="shared" si="4"/>
        <v>151.8898248</v>
      </c>
      <c r="AO9" s="154">
        <f t="shared" si="4"/>
        <v>152.5072978</v>
      </c>
      <c r="AP9" s="154">
        <f t="shared" si="4"/>
        <v>153.1247707</v>
      </c>
      <c r="AQ9" s="154">
        <f t="shared" si="4"/>
        <v>153.7422436</v>
      </c>
      <c r="AR9" s="154">
        <f t="shared" si="4"/>
        <v>154.3597165</v>
      </c>
      <c r="AS9" s="154">
        <f t="shared" si="4"/>
        <v>154.9771895</v>
      </c>
      <c r="AT9" s="154">
        <f t="shared" si="4"/>
        <v>155.5946624</v>
      </c>
      <c r="AU9" s="154">
        <f t="shared" si="4"/>
        <v>156.2121353</v>
      </c>
      <c r="AV9" s="154">
        <f t="shared" si="4"/>
        <v>156.8296083</v>
      </c>
      <c r="AW9" s="154">
        <f t="shared" si="4"/>
        <v>157.4470812</v>
      </c>
      <c r="AX9" s="154">
        <f t="shared" si="4"/>
        <v>158.0645541</v>
      </c>
      <c r="AY9" s="154">
        <f t="shared" si="4"/>
        <v>158.6820271</v>
      </c>
      <c r="AZ9" s="154">
        <f t="shared" si="4"/>
        <v>159.2995</v>
      </c>
      <c r="BA9" s="155">
        <f>Inputs!I3</f>
        <v>159.9169729</v>
      </c>
    </row>
    <row r="10" ht="15.0" customHeight="1">
      <c r="A10" s="158" t="s">
        <v>31</v>
      </c>
      <c r="B10" s="159" t="s">
        <v>351</v>
      </c>
      <c r="C10" s="160">
        <f>'Assumptions (Coal)'!B25*Model!C8/10^9+'Assumptions (Coal)'!B26*Model!C9/10^3</f>
        <v>2.326396182</v>
      </c>
      <c r="D10" s="160">
        <f>'Assumptions (Coal)'!C25*Model!D8/10^9+'Assumptions (Coal)'!C26*Model!D9/10^3</f>
        <v>2.278491827</v>
      </c>
      <c r="E10" s="160">
        <f>'Assumptions (Coal)'!D25*Model!E8/10^9+'Assumptions (Coal)'!D26*Model!E9/10^3</f>
        <v>2.281016537</v>
      </c>
      <c r="F10" s="160">
        <f>'Assumptions (Coal)'!E25*Model!F8/10^9+'Assumptions (Coal)'!E26*Model!F9/10^3</f>
        <v>2.285185308</v>
      </c>
      <c r="G10" s="160">
        <f>'Assumptions (Coal)'!F25*Model!G8/10^9+'Assumptions (Coal)'!F26*Model!G9/10^3</f>
        <v>2.340938915</v>
      </c>
      <c r="H10" s="160">
        <f>'Assumptions (Coal)'!G25*Model!H8/10^9+'Assumptions (Coal)'!G26*Model!H9/10^3</f>
        <v>2.467177968</v>
      </c>
      <c r="I10" s="160">
        <f>'Assumptions (Coal)'!H25*Model!I8/10^9+'Assumptions (Coal)'!H26*Model!I9/10^3</f>
        <v>2.591801341</v>
      </c>
      <c r="J10" s="160">
        <f>'Assumptions (Coal)'!I25*Model!J8/10^9+'Assumptions (Coal)'!I26*Model!J9/10^3</f>
        <v>2.705604947</v>
      </c>
      <c r="K10" s="160">
        <f>'Assumptions (Coal)'!J25*Model!K8/10^9+'Assumptions (Coal)'!J26*Model!K9/10^3</f>
        <v>2.748844898</v>
      </c>
      <c r="L10" s="160">
        <f>'Assumptions (Coal)'!K25*Model!L8/10^9+'Assumptions (Coal)'!K26*Model!L9/10^3</f>
        <v>2.466503926</v>
      </c>
      <c r="M10" s="160">
        <f>'Assumptions (Coal)'!L25*Model!M8/10^9+'Assumptions (Coal)'!L26*Model!M9/10^3</f>
        <v>2.623060673</v>
      </c>
      <c r="N10" s="160">
        <f>'Assumptions (Coal)'!M25*Model!N8/10^9+'Assumptions (Coal)'!M26*Model!N9/10^3</f>
        <v>2.454915411</v>
      </c>
      <c r="O10" s="160">
        <f>'Assumptions (Coal)'!N25*Model!O8/10^9+'Assumptions (Coal)'!N26*Model!O9/10^3</f>
        <v>2.181668827</v>
      </c>
      <c r="P10" s="160">
        <f>'Assumptions (Coal)'!O25*Model!P8/10^9+'Assumptions (Coal)'!O26*Model!P9/10^3</f>
        <v>2.112484784</v>
      </c>
      <c r="Q10" s="160">
        <f>'Assumptions (Coal)'!P25*Model!Q8/10^9+'Assumptions (Coal)'!P26*Model!Q9/10^3</f>
        <v>2.244251599</v>
      </c>
      <c r="R10" s="160">
        <f>'Assumptions (Coal)'!Q25*Model!R8/10^9+'Assumptions (Coal)'!Q26*Model!R9/10^3</f>
        <v>1.962157565</v>
      </c>
      <c r="S10" s="160">
        <f>'Assumptions (Coal)'!R25*Model!S8/10^9+'Assumptions (Coal)'!R26*Model!S9/10^3</f>
        <v>1.848106431</v>
      </c>
      <c r="T10" s="160">
        <f>'Assumptions (Coal)'!S25*Model!T8/10^9+'Assumptions (Coal)'!S26*Model!T9/10^3</f>
        <v>1.810396272</v>
      </c>
      <c r="U10" s="160">
        <f>'Assumptions (Coal)'!T25*Model!U8/10^9+'Assumptions (Coal)'!T26*Model!U9/10^3</f>
        <v>1.756485106</v>
      </c>
      <c r="V10" s="160">
        <f>'Assumptions (Coal)'!U25*Model!V8/10^9+'Assumptions (Coal)'!U26*Model!V9/10^3</f>
        <v>1.78879431</v>
      </c>
      <c r="W10" s="160">
        <f>'Assumptions (Coal)'!V25*Model!W8/10^9+'Assumptions (Coal)'!V26*Model!W9/10^3</f>
        <v>1.821697818</v>
      </c>
      <c r="X10" s="160">
        <f>IF(W18&gt;0,'Assumptions (Coal)'!W18*Model!W18/10^9+'Assumptions (Coal)'!W19*Model!X9*(Model!W18/Model!X8)/10^3+'Assumptions (Coal)'!W25*(Model!X8-W18)/10^9+'Assumptions (Coal)'!W26*Model!X9*((X8-Model!W18)/Model!X8)/10^3,'Assumptions (Coal)'!W25*Model!X8/10^9+'Assumptions (Coal)'!W26*Model!X9/10^3)</f>
        <v>1.839049859</v>
      </c>
      <c r="Y10" s="160">
        <f>IF(X18&gt;0,'Assumptions (Coal)'!X18*Model!X18/10^9+'Assumptions (Coal)'!X19*Model!Y9*(Model!X18/Model!Y8)/10^3+'Assumptions (Coal)'!X25*(Model!Y8-X18)/10^9+'Assumptions (Coal)'!X26*Model!Y9*((Y8-Model!X18)/Model!Y8)/10^3,'Assumptions (Coal)'!X25*Model!Y8/10^9+'Assumptions (Coal)'!X26*Model!Y9/10^3)</f>
        <v>2.299799419</v>
      </c>
      <c r="Z10" s="160">
        <f>IF(Y18&gt;0,'Assumptions (Coal)'!Y18*Model!Y18/10^9+'Assumptions (Coal)'!Y19*Model!Z9*(Model!Y18/Model!Z8)/10^3+'Assumptions (Coal)'!Y25*(Model!Z8-Y18)/10^9+'Assumptions (Coal)'!Y26*Model!Z9*((Z8-Model!Y18)/Model!Z8)/10^3,'Assumptions (Coal)'!Y25*Model!Z8/10^9+'Assumptions (Coal)'!Y26*Model!Z9/10^3)</f>
        <v>1.92285685</v>
      </c>
      <c r="AA10" s="160">
        <f>IF(Z18&gt;0,'Assumptions (Coal)'!Z18*Model!Z18/10^9+'Assumptions (Coal)'!Z19*Model!AA9*(Model!Z18/Model!AA8)/10^3+'Assumptions (Coal)'!Z25*(Model!AA8-Z18)/10^9+'Assumptions (Coal)'!Z26*Model!AA9*((AA8-Model!Z18)/Model!AA8)/10^3,'Assumptions (Coal)'!Z25*Model!AA8/10^9+'Assumptions (Coal)'!Z26*Model!AA9/10^3)</f>
        <v>1.969470054</v>
      </c>
      <c r="AB10" s="160">
        <f>IF(AA18&gt;0,'Assumptions (Coal)'!AA18*Model!AA18/10^9+'Assumptions (Coal)'!AA19*Model!AB9*(Model!AA18/Model!AB8)/10^3+'Assumptions (Coal)'!AA25*(Model!AB8-AA18)/10^9+'Assumptions (Coal)'!AA26*Model!AB9*((AB8-Model!AA18)/Model!AB8)/10^3,'Assumptions (Coal)'!AA25*Model!AB8/10^9+'Assumptions (Coal)'!AA26*Model!AB9/10^3)</f>
        <v>1.989536893</v>
      </c>
      <c r="AC10" s="160">
        <f>IF(AB18&gt;0,'Assumptions (Coal)'!AB18*Model!AB18/10^9+'Assumptions (Coal)'!AB19*Model!AC9*(Model!AB18/Model!AC8)/10^3+'Assumptions (Coal)'!AB25*(Model!AC8-AB18)/10^9+'Assumptions (Coal)'!AB26*Model!AC9*((AC8-Model!AB18)/Model!AC8)/10^3,'Assumptions (Coal)'!AB25*Model!AC8/10^9+'Assumptions (Coal)'!AB26*Model!AC9/10^3)</f>
        <v>2.111339026</v>
      </c>
      <c r="AD10" s="160">
        <f>IF(AC18&gt;0,'Assumptions (Coal)'!AC18*Model!AC18/10^9+'Assumptions (Coal)'!AC19*Model!AD9*(Model!AC18/Model!AD8)/10^3+'Assumptions (Coal)'!AC25*(Model!AD8-AC18)/10^9+'Assumptions (Coal)'!AC26*Model!AD9*((AD8-Model!AC18)/Model!AD8)/10^3,'Assumptions (Coal)'!AC25*Model!AD8/10^9+'Assumptions (Coal)'!AC26*Model!AD9/10^3)</f>
        <v>2.08229073</v>
      </c>
      <c r="AE10" s="160">
        <f>IF(AD18&gt;0,'Assumptions (Coal)'!AD18*Model!AD18/10^9+'Assumptions (Coal)'!AD19*Model!AE9*(Model!AD18/Model!AE8)/10^3+'Assumptions (Coal)'!AD25*(Model!AE8-AD18)/10^9+'Assumptions (Coal)'!AD26*Model!AE9*((AE8-Model!AD18)/Model!AE8)/10^3,'Assumptions (Coal)'!AD25*Model!AE8/10^9+'Assumptions (Coal)'!AD26*Model!AE9/10^3)</f>
        <v>2.064417975</v>
      </c>
      <c r="AF10" s="160">
        <f>IF(AE18&gt;0,'Assumptions (Coal)'!AE18*Model!AE18/10^9+'Assumptions (Coal)'!AE19*Model!AF9*(Model!AE18/Model!AF8)/10^3+'Assumptions (Coal)'!AE25*(Model!AF8-AE18)/10^9+'Assumptions (Coal)'!AE26*Model!AF9*((AF8-Model!AE18)/Model!AF8)/10^3,'Assumptions (Coal)'!AE25*Model!AF8/10^9+'Assumptions (Coal)'!AE26*Model!AF9/10^3)</f>
        <v>1.989206679</v>
      </c>
      <c r="AG10" s="160">
        <f>IF(AF18&gt;0,'Assumptions (Coal)'!AF18*Model!AF18/10^9+'Assumptions (Coal)'!AF19*Model!AG9*(Model!AF18/Model!AG8)/10^3+'Assumptions (Coal)'!AF25*(Model!AG8-AF18)/10^9+'Assumptions (Coal)'!AF26*Model!AG9*((AG8-Model!AF18)/Model!AG8)/10^3,'Assumptions (Coal)'!AF25*Model!AG8/10^9+'Assumptions (Coal)'!AF26*Model!AG9/10^3)</f>
        <v>2.001290746</v>
      </c>
      <c r="AH10" s="160">
        <f>IF(AG18&gt;0,'Assumptions (Coal)'!AG18*Model!AG18/10^9+'Assumptions (Coal)'!AG19*Model!AH9*(Model!AG18/Model!AH8)/10^3+'Assumptions (Coal)'!AG25*(Model!AH8-AG18)/10^9+'Assumptions (Coal)'!AG26*Model!AH9*((AH8-Model!AG18)/Model!AH8)/10^3,'Assumptions (Coal)'!AG25*Model!AH8/10^9+'Assumptions (Coal)'!AG26*Model!AH9/10^3)</f>
        <v>2.083534184</v>
      </c>
      <c r="AI10" s="160">
        <f>IF(AH18&gt;0,'Assumptions (Coal)'!AH18*Model!AH18/10^9+'Assumptions (Coal)'!AH19*Model!AI9*(Model!AH18/Model!AI8)/10^3+'Assumptions (Coal)'!AH25*(Model!AI8-AH18)/10^9+'Assumptions (Coal)'!AH26*Model!AI9*((AI8-Model!AH18)/Model!AI8)/10^3,'Assumptions (Coal)'!AH25*Model!AI8/10^9+'Assumptions (Coal)'!AH26*Model!AI9/10^3)</f>
        <v>2.030159533</v>
      </c>
      <c r="AJ10" s="160">
        <f>IF(AI18&gt;0,'Assumptions (Coal)'!AI18*Model!AI18/10^9+'Assumptions (Coal)'!AI19*Model!AJ9*(Model!AI18/Model!AJ8)/10^3+'Assumptions (Coal)'!AI25*(Model!AJ8-AI18)/10^9+'Assumptions (Coal)'!AI26*Model!AJ9*((AJ8-Model!AI18)/Model!AJ8)/10^3,'Assumptions (Coal)'!AI25*Model!AJ8/10^9+'Assumptions (Coal)'!AI26*Model!AJ9/10^3)</f>
        <v>2.047395927</v>
      </c>
      <c r="AK10" s="160">
        <f>IF(AJ18&gt;0,'Assumptions (Coal)'!AJ18*Model!AJ18/10^9+'Assumptions (Coal)'!AJ19*Model!AK9*(Model!AJ18/Model!AK8)/10^3+'Assumptions (Coal)'!AJ25*(Model!AK8-AJ18)/10^9+'Assumptions (Coal)'!AJ26*Model!AK9*((AK8-Model!AJ18)/Model!AK8)/10^3,'Assumptions (Coal)'!AJ25*Model!AK8/10^9+'Assumptions (Coal)'!AJ26*Model!AK9/10^3)</f>
        <v>2.067130892</v>
      </c>
      <c r="AL10" s="160">
        <f>IF(AK18&gt;0,'Assumptions (Coal)'!AK18*Model!AK18/10^9+'Assumptions (Coal)'!AK19*Model!AL9*(Model!AK18/Model!AL8)/10^3+'Assumptions (Coal)'!AK25*(Model!AL8-AK18)/10^9+'Assumptions (Coal)'!AK26*Model!AL9*((AL8-Model!AK18)/Model!AL8)/10^3,'Assumptions (Coal)'!AK25*Model!AL8/10^9+'Assumptions (Coal)'!AK26*Model!AL9/10^3)</f>
        <v>2.090942204</v>
      </c>
      <c r="AM10" s="160">
        <f>IF(AL18&gt;0,'Assumptions (Coal)'!AL18*Model!AL18/10^9+'Assumptions (Coal)'!AL19*Model!AM9*(Model!AL18/Model!AM8)/10^3+'Assumptions (Coal)'!AL25*(Model!AM8-AL18)/10^9+'Assumptions (Coal)'!AL26*Model!AM9*((AM8-Model!AL18)/Model!AM8)/10^3,'Assumptions (Coal)'!AL25*Model!AM8/10^9+'Assumptions (Coal)'!AL26*Model!AM9/10^3)</f>
        <v>2.098756945</v>
      </c>
      <c r="AN10" s="160">
        <f>IF(AM18&gt;0,'Assumptions (Coal)'!AM18*Model!AM18/10^9+'Assumptions (Coal)'!AM19*Model!AN9*(Model!AM18/Model!AN8)/10^3+'Assumptions (Coal)'!AM25*(Model!AN8-AM18)/10^9+'Assumptions (Coal)'!AM26*Model!AN9*((AN8-Model!AM18)/Model!AN8)/10^3,'Assumptions (Coal)'!AM25*Model!AN8/10^9+'Assumptions (Coal)'!AM26*Model!AN9/10^3)</f>
        <v>2.16306738</v>
      </c>
      <c r="AO10" s="160">
        <f>IF(AN18&gt;0,'Assumptions (Coal)'!AN18*Model!AN18/10^9+'Assumptions (Coal)'!AN19*Model!AO9*(Model!AN18/Model!AO8)/10^3+'Assumptions (Coal)'!AN25*(Model!AO8-AN18)/10^9+'Assumptions (Coal)'!AN26*Model!AO9*((AO8-Model!AN18)/Model!AO8)/10^3,'Assumptions (Coal)'!AN25*Model!AO8/10^9+'Assumptions (Coal)'!AN26*Model!AO9/10^3)</f>
        <v>2.132626349</v>
      </c>
      <c r="AP10" s="160">
        <f>IF(AO18&gt;0,'Assumptions (Coal)'!AO18*Model!AO18/10^9+'Assumptions (Coal)'!AO19*Model!AP9*(Model!AO18/Model!AP8)/10^3+'Assumptions (Coal)'!AO25*(Model!AP8-AO18)/10^9+'Assumptions (Coal)'!AO26*Model!AP9*((AP8-Model!AO18)/Model!AP8)/10^3,'Assumptions (Coal)'!AO25*Model!AP8/10^9+'Assumptions (Coal)'!AO26*Model!AP9/10^3)</f>
        <v>2.149423857</v>
      </c>
      <c r="AQ10" s="160">
        <f>IF(AP18&gt;0,'Assumptions (Coal)'!AP18*Model!AP18/10^9+'Assumptions (Coal)'!AP19*Model!AQ9*(Model!AP18/Model!AQ8)/10^3+'Assumptions (Coal)'!AP25*(Model!AQ8-AP18)/10^9+'Assumptions (Coal)'!AP26*Model!AQ9*((AQ8-Model!AP18)/Model!AQ8)/10^3,'Assumptions (Coal)'!AP25*Model!AQ8/10^9+'Assumptions (Coal)'!AP26*Model!AQ9/10^3)</f>
        <v>2.166117751</v>
      </c>
      <c r="AR10" s="160">
        <f>IF(AQ18&gt;0,'Assumptions (Coal)'!AQ18*Model!AQ18/10^9+'Assumptions (Coal)'!AQ19*Model!AR9*(Model!AQ18/Model!AR8)/10^3+'Assumptions (Coal)'!AQ25*(Model!AR8-AQ18)/10^9+'Assumptions (Coal)'!AQ26*Model!AR9*((AR8-Model!AQ18)/Model!AR8)/10^3,'Assumptions (Coal)'!AQ25*Model!AR8/10^9+'Assumptions (Coal)'!AQ26*Model!AR9/10^3)</f>
        <v>2.182698534</v>
      </c>
      <c r="AS10" s="160">
        <f>IF(AR18&gt;0,'Assumptions (Coal)'!AR18*Model!AR18/10^9+'Assumptions (Coal)'!AR19*Model!AS9*(Model!AR18/Model!AS8)/10^3+'Assumptions (Coal)'!AR25*(Model!AS8-AR18)/10^9+'Assumptions (Coal)'!AR26*Model!AS9*((AS8-Model!AR18)/Model!AS8)/10^3,'Assumptions (Coal)'!AR25*Model!AS8/10^9+'Assumptions (Coal)'!AR26*Model!AS9/10^3)</f>
        <v>2.199156397</v>
      </c>
      <c r="AT10" s="160">
        <f>IF(AS18&gt;0,'Assumptions (Coal)'!AS18*Model!AS18/10^9+'Assumptions (Coal)'!AS19*Model!AT9*(Model!AS18/Model!AT8)/10^3+'Assumptions (Coal)'!AS25*(Model!AT8-AS18)/10^9+'Assumptions (Coal)'!AS26*Model!AT9*((AT8-Model!AS18)/Model!AT8)/10^3,'Assumptions (Coal)'!AS25*Model!AT8/10^9+'Assumptions (Coal)'!AS26*Model!AT9/10^3)</f>
        <v>2.215481208</v>
      </c>
      <c r="AU10" s="160">
        <f>IF(AT18&gt;0,'Assumptions (Coal)'!AT18*Model!AT18/10^9+'Assumptions (Coal)'!AT19*Model!AU9*(Model!AT18/Model!AU8)/10^3+'Assumptions (Coal)'!AT25*(Model!AU8-AT18)/10^9+'Assumptions (Coal)'!AT26*Model!AU9*((AU8-Model!AT18)/Model!AU8)/10^3,'Assumptions (Coal)'!AT25*Model!AU8/10^9+'Assumptions (Coal)'!AT26*Model!AU9/10^3)</f>
        <v>2.231662504</v>
      </c>
      <c r="AV10" s="160">
        <f>IF(AU18&gt;0,'Assumptions (Coal)'!AU18*Model!AU18/10^9+'Assumptions (Coal)'!AU19*Model!AV9*(Model!AU18/Model!AV8)/10^3+'Assumptions (Coal)'!AU25*(Model!AV8-AU18)/10^9+'Assumptions (Coal)'!AU26*Model!AV9*((AV8-Model!AU18)/Model!AV8)/10^3,'Assumptions (Coal)'!AU25*Model!AV8/10^9+'Assumptions (Coal)'!AU26*Model!AV9/10^3)</f>
        <v>2.247689482</v>
      </c>
      <c r="AW10" s="160">
        <f>IF(AV18&gt;0,'Assumptions (Coal)'!AV18*Model!AV18/10^9+'Assumptions (Coal)'!AV19*Model!AW9*(Model!AV18/Model!AW8)/10^3+'Assumptions (Coal)'!AV25*(Model!AW8-AV18)/10^9+'Assumptions (Coal)'!AV26*Model!AW9*((AW8-Model!AV18)/Model!AW8)/10^3,'Assumptions (Coal)'!AV25*Model!AW8/10^9+'Assumptions (Coal)'!AV26*Model!AW9/10^3)</f>
        <v>2.263550989</v>
      </c>
      <c r="AX10" s="160">
        <f>IF(AW18&gt;0,'Assumptions (Coal)'!AW18*Model!AW18/10^9+'Assumptions (Coal)'!AW19*Model!AX9*(Model!AW18/Model!AX8)/10^3+'Assumptions (Coal)'!AW25*(Model!AX8-AW18)/10^9+'Assumptions (Coal)'!AW26*Model!AX9*((AX8-Model!AW18)/Model!AX8)/10^3,'Assumptions (Coal)'!AW25*Model!AX8/10^9+'Assumptions (Coal)'!AW26*Model!AX9/10^3)</f>
        <v>2.279235516</v>
      </c>
      <c r="AY10" s="160">
        <f>IF(AX18&gt;0,'Assumptions (Coal)'!AX18*Model!AX18/10^9+'Assumptions (Coal)'!AX19*Model!AY9*(Model!AX18/Model!AY8)/10^3+'Assumptions (Coal)'!AX25*(Model!AY8-AX18)/10^9+'Assumptions (Coal)'!AX26*Model!AY9*((AY8-Model!AX18)/Model!AY8)/10^3,'Assumptions (Coal)'!AX25*Model!AY8/10^9+'Assumptions (Coal)'!AX26*Model!AY9/10^3)</f>
        <v>2.294731185</v>
      </c>
      <c r="AZ10" s="160">
        <f>IF(AY18&gt;0,'Assumptions (Coal)'!AY18*Model!AY18/10^9+'Assumptions (Coal)'!AY19*Model!AZ9*(Model!AY18/Model!AZ8)/10^3+'Assumptions (Coal)'!AY25*(Model!AZ8-AY18)/10^9+'Assumptions (Coal)'!AY26*Model!AZ9*((AZ8-Model!AY18)/Model!AZ8)/10^3,'Assumptions (Coal)'!AY25*Model!AZ8/10^9+'Assumptions (Coal)'!AY26*Model!AZ9/10^3)</f>
        <v>2.310025741</v>
      </c>
      <c r="BA10" s="160">
        <f>IF(AZ18&gt;0,'Assumptions (Coal)'!AZ18*Model!AZ18/10^9+'Assumptions (Coal)'!AZ19*Model!BA9*(Model!AZ18/Model!BA8)/10^3+'Assumptions (Coal)'!AZ25*(Model!BA8-AZ18)/10^9+'Assumptions (Coal)'!AZ26*Model!BA9*((BA8-Model!AZ18)/Model!BA8)/10^3,'Assumptions (Coal)'!AZ25*Model!BA8/10^9+'Assumptions (Coal)'!AZ26*Model!BA9/10^3)</f>
        <v>2.325106543</v>
      </c>
    </row>
    <row r="11">
      <c r="A11" s="158" t="s">
        <v>34</v>
      </c>
      <c r="B11" s="159" t="s">
        <v>351</v>
      </c>
      <c r="C11" s="160">
        <f>'Assumptions (Coal)'!B30*Model!C9/10^3</f>
        <v>6.236723569</v>
      </c>
      <c r="D11" s="160">
        <f>'Assumptions (Coal)'!C30*Model!D9/10^3</f>
        <v>5.994911848</v>
      </c>
      <c r="E11" s="160">
        <f>'Assumptions (Coal)'!D30*Model!E9/10^3</f>
        <v>6.034632969</v>
      </c>
      <c r="F11" s="160">
        <f>'Assumptions (Coal)'!E30*Model!F9/10^3</f>
        <v>6.070082363</v>
      </c>
      <c r="G11" s="160">
        <f>'Assumptions (Coal)'!F30*Model!G9/10^3</f>
        <v>6.163636386</v>
      </c>
      <c r="H11" s="160">
        <f>'Assumptions (Coal)'!G30*Model!H9/10^3</f>
        <v>6.420092552</v>
      </c>
      <c r="I11" s="160">
        <f>'Assumptions (Coal)'!H30*Model!I9/10^3</f>
        <v>6.403106703</v>
      </c>
      <c r="J11" s="160">
        <f>'Assumptions (Coal)'!I30*Model!J9/10^3</f>
        <v>6.569827033</v>
      </c>
      <c r="K11" s="160">
        <f>'Assumptions (Coal)'!J30*Model!K9/10^3</f>
        <v>7.342369451</v>
      </c>
      <c r="L11" s="160">
        <f>'Assumptions (Coal)'!K30*Model!L9/10^3</f>
        <v>6.232873987</v>
      </c>
      <c r="M11" s="160">
        <f>'Assumptions (Coal)'!L30*Model!M9/10^3</f>
        <v>6.953070786</v>
      </c>
      <c r="N11" s="160">
        <f>'Assumptions (Coal)'!M30*Model!N9/10^3</f>
        <v>6.309788173</v>
      </c>
      <c r="O11" s="160">
        <f>'Assumptions (Coal)'!N30*Model!O9/10^3</f>
        <v>5.006672524</v>
      </c>
      <c r="P11" s="160">
        <f>'Assumptions (Coal)'!O30*Model!P9/10^3</f>
        <v>4.725614377</v>
      </c>
      <c r="Q11" s="160">
        <f>'Assumptions (Coal)'!P30*Model!Q9/10^3</f>
        <v>5.203099301</v>
      </c>
      <c r="R11" s="160">
        <f>'Assumptions (Coal)'!Q30*Model!R9/10^3</f>
        <v>3.992917294</v>
      </c>
      <c r="S11" s="160">
        <f>'Assumptions (Coal)'!R30*Model!S9/10^3</f>
        <v>3.561009154</v>
      </c>
      <c r="T11" s="160">
        <f>'Assumptions (Coal)'!S30*Model!T9/10^3</f>
        <v>3.097657285</v>
      </c>
      <c r="U11" s="160">
        <f>'Assumptions (Coal)'!T30*Model!U9/10^3</f>
        <v>2.941818285</v>
      </c>
      <c r="V11" s="160">
        <f>'Assumptions (Coal)'!U30*Model!V9/10^3</f>
        <v>2.941818285</v>
      </c>
      <c r="W11" s="160">
        <f>'Assumptions (Coal)'!V30*Model!W9/10^3</f>
        <v>3.42671705</v>
      </c>
      <c r="X11" s="161">
        <f>X9*X14*'Assumptions (Coal)'!W49/10^3</f>
        <v>3.506637348</v>
      </c>
      <c r="Y11" s="161">
        <f>Y9*Y14*'Assumptions (Coal)'!X49/10^3</f>
        <v>3.585985059</v>
      </c>
      <c r="Z11" s="161">
        <f>Z9*Z14*'Assumptions (Coal)'!Y49/10^3</f>
        <v>3.696818139</v>
      </c>
      <c r="AA11" s="161">
        <f>AA9*AA14*'Assumptions (Coal)'!Z49/10^3</f>
        <v>3.835284761</v>
      </c>
      <c r="AB11" s="161">
        <f>AB9*AB14*'Assumptions (Coal)'!AA49/10^3</f>
        <v>3.946888225</v>
      </c>
      <c r="AC11" s="161">
        <f>AC9*AC14*'Assumptions (Coal)'!AB49/10^3</f>
        <v>4.046158607</v>
      </c>
      <c r="AD11" s="161">
        <f>AD9*AD14*'Assumptions (Coal)'!AC49/10^3</f>
        <v>4.146419933</v>
      </c>
      <c r="AE11" s="161">
        <f>AE9*AE14*'Assumptions (Coal)'!AD49/10^3</f>
        <v>4.251756419</v>
      </c>
      <c r="AF11" s="161">
        <f>AF9*AF14*'Assumptions (Coal)'!AE49/10^3</f>
        <v>4.370358489</v>
      </c>
      <c r="AG11" s="161">
        <f>AG9*AG14*'Assumptions (Coal)'!AF49/10^3</f>
        <v>4.484241805</v>
      </c>
      <c r="AH11" s="161">
        <f>AH9*AH14*'Assumptions (Coal)'!AG49/10^3</f>
        <v>4.607058813</v>
      </c>
      <c r="AI11" s="161">
        <f>AI9*AI14*'Assumptions (Coal)'!AH49/10^3</f>
        <v>4.728649888</v>
      </c>
      <c r="AJ11" s="161">
        <f>AJ9*AJ14*'Assumptions (Coal)'!AI49/10^3</f>
        <v>4.872084552</v>
      </c>
      <c r="AK11" s="161">
        <f>AK9*AK14*'Assumptions (Coal)'!AJ49/10^3</f>
        <v>5.014477348</v>
      </c>
      <c r="AL11" s="161">
        <f>AL9*AL14*'Assumptions (Coal)'!AK49/10^3</f>
        <v>5.177298214</v>
      </c>
      <c r="AM11" s="161">
        <f>AM9*AM14*'Assumptions (Coal)'!AL49/10^3</f>
        <v>5.325889927</v>
      </c>
      <c r="AN11" s="161">
        <f>AN9*AN14*'Assumptions (Coal)'!AM49/10^3</f>
        <v>5.500180005</v>
      </c>
      <c r="AO11" s="161">
        <f>AO9*AO14*'Assumptions (Coal)'!AN49/10^3</f>
        <v>5.676045513</v>
      </c>
      <c r="AP11" s="161">
        <f>AP9*AP14*'Assumptions (Coal)'!AO49/10^3</f>
        <v>5.861557704</v>
      </c>
      <c r="AQ11" s="161">
        <f>AQ9*AQ14*'Assumptions (Coal)'!AP49/10^3</f>
        <v>6.03671297</v>
      </c>
      <c r="AR11" s="161">
        <f>AR9*AR14*'Assumptions (Coal)'!AQ49/10^3</f>
        <v>6.208576576</v>
      </c>
      <c r="AS11" s="161">
        <f>AS9*AS14*'Assumptions (Coal)'!AR49/10^3</f>
        <v>6.398187953</v>
      </c>
      <c r="AT11" s="161">
        <f>AT9*AT14*'Assumptions (Coal)'!AS49/10^3</f>
        <v>6.581124712</v>
      </c>
      <c r="AU11" s="161">
        <f>AU9*AU14*'Assumptions (Coal)'!AT49/10^3</f>
        <v>6.783292422</v>
      </c>
      <c r="AV11" s="161">
        <f>AV9*AV14*'Assumptions (Coal)'!AU49/10^3</f>
        <v>6.986600024</v>
      </c>
      <c r="AW11" s="161">
        <f>AW9*AW14*'Assumptions (Coal)'!AV49/10^3</f>
        <v>7.201127253</v>
      </c>
      <c r="AX11" s="161">
        <f>AX9*AX14*'Assumptions (Coal)'!AW49/10^3</f>
        <v>7.409098004</v>
      </c>
      <c r="AY11" s="161">
        <f>AY9*AY14*'Assumptions (Coal)'!AX49/10^3</f>
        <v>7.628121444</v>
      </c>
      <c r="AZ11" s="161">
        <f>AZ9*AZ14*'Assumptions (Coal)'!AY49/10^3</f>
        <v>7.87818639</v>
      </c>
      <c r="BA11" s="161">
        <f>BA9*BA14*'Assumptions (Coal)'!AZ49/10^3</f>
        <v>8.12436119</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41761.5</v>
      </c>
      <c r="X12" s="164">
        <f>$W8-'Assumptions (Coal)'!$W53</f>
        <v>32664</v>
      </c>
      <c r="Y12" s="164">
        <f>$W8-sum('Assumptions (Coal)'!$W53 :'Assumptions (Coal)'!X53)</f>
        <v>30989.1</v>
      </c>
      <c r="Z12" s="164">
        <f>$W8-sum('Assumptions (Coal)'!$W53 :'Assumptions (Coal)'!Y53)</f>
        <v>28801.6</v>
      </c>
      <c r="AA12" s="164">
        <f>$W8-sum('Assumptions (Coal)'!$W53 :'Assumptions (Coal)'!Z53)</f>
        <v>26592.6</v>
      </c>
      <c r="AB12" s="164">
        <f>$W8-sum('Assumptions (Coal)'!$W53 :'Assumptions (Coal)'!AA53)</f>
        <v>22587.7</v>
      </c>
      <c r="AC12" s="164">
        <f>$W8-sum('Assumptions (Coal)'!$W53 :'Assumptions (Coal)'!AB53)</f>
        <v>19438.1</v>
      </c>
      <c r="AD12" s="164">
        <f>$W8-sum('Assumptions (Coal)'!$W53 :'Assumptions (Coal)'!AC53)</f>
        <v>16925.5</v>
      </c>
      <c r="AE12" s="164">
        <f>$W8-sum('Assumptions (Coal)'!$W53 :'Assumptions (Coal)'!AD53)</f>
        <v>15973.5</v>
      </c>
      <c r="AF12" s="164">
        <f>$W8-sum('Assumptions (Coal)'!$W53 :'Assumptions (Coal)'!AE53)</f>
        <v>15110.2</v>
      </c>
      <c r="AG12" s="164">
        <f>$W8-sum('Assumptions (Coal)'!$W53 :'Assumptions (Coal)'!AF53)</f>
        <v>13216.7</v>
      </c>
      <c r="AH12" s="164">
        <f>$W8-sum('Assumptions (Coal)'!$W53 :'Assumptions (Coal)'!AG53)</f>
        <v>13026.6</v>
      </c>
      <c r="AI12" s="164">
        <f>$W8-sum('Assumptions (Coal)'!$W53 :'Assumptions (Coal)'!AH53)</f>
        <v>11730.4</v>
      </c>
      <c r="AJ12" s="164">
        <f>$W8-sum('Assumptions (Coal)'!$W53 :'Assumptions (Coal)'!AI53)</f>
        <v>10867.1</v>
      </c>
      <c r="AK12" s="164">
        <f>$W8-sum('Assumptions (Coal)'!$W53 :'Assumptions (Coal)'!AJ53)</f>
        <v>9960.7</v>
      </c>
      <c r="AL12" s="164">
        <f>$W8-sum('Assumptions (Coal)'!$W53 :'Assumptions (Coal)'!AK53)</f>
        <v>9197.5</v>
      </c>
      <c r="AM12" s="164">
        <f>$W8-sum('Assumptions (Coal)'!$W53 :'Assumptions (Coal)'!AL53)</f>
        <v>7750.3</v>
      </c>
      <c r="AN12" s="164">
        <f>$W8-sum('Assumptions (Coal)'!$W53 :'Assumptions (Coal)'!AM53)</f>
        <v>7044.8</v>
      </c>
      <c r="AO12" s="164">
        <f>$W8-sum('Assumptions (Coal)'!$W53 :'Assumptions (Coal)'!AN53)</f>
        <v>7044.8</v>
      </c>
      <c r="AP12" s="164">
        <f>$W8-sum('Assumptions (Coal)'!$W53 :'Assumptions (Coal)'!AO53)</f>
        <v>6153.8</v>
      </c>
      <c r="AQ12" s="164">
        <f>$W8-sum('Assumptions (Coal)'!$W53 :'Assumptions (Coal)'!AP53)</f>
        <v>6153.8</v>
      </c>
      <c r="AR12" s="164">
        <f>$W8-sum('Assumptions (Coal)'!$W53 :'Assumptions (Coal)'!AQ53)</f>
        <v>4557.3</v>
      </c>
      <c r="AS12" s="164">
        <f>$W8-sum('Assumptions (Coal)'!$W53 :'Assumptions (Coal)'!AR53)</f>
        <v>4442.5</v>
      </c>
      <c r="AT12" s="164">
        <f>$W8-sum('Assumptions (Coal)'!$W53 :'Assumptions (Coal)'!AS53)</f>
        <v>3709</v>
      </c>
      <c r="AU12" s="164">
        <f>$W8-sum('Assumptions (Coal)'!$W53 :'Assumptions (Coal)'!AT53)</f>
        <v>3709</v>
      </c>
      <c r="AV12" s="164">
        <f>$W8-sum('Assumptions (Coal)'!$W53 :'Assumptions (Coal)'!AU53)</f>
        <v>3709</v>
      </c>
      <c r="AW12" s="164">
        <f>$W8-sum('Assumptions (Coal)'!$W53 :'Assumptions (Coal)'!AV53)</f>
        <v>3674.4</v>
      </c>
      <c r="AX12" s="164">
        <f>$W8-sum('Assumptions (Coal)'!$W53 :'Assumptions (Coal)'!AW53)</f>
        <v>3083.5</v>
      </c>
      <c r="AY12" s="164">
        <f>$W8-sum('Assumptions (Coal)'!$W53 :'Assumptions (Coal)'!AX53)</f>
        <v>2666.2</v>
      </c>
      <c r="AZ12" s="164">
        <f>$W8-sum('Assumptions (Coal)'!$W53 :'Assumptions (Coal)'!AY53)</f>
        <v>2666.2</v>
      </c>
      <c r="BA12" s="164">
        <f>$W8-sum('Assumptions (Coal)'!$W53 :'Assumptions (Coal)'!AZ53)</f>
        <v>2666.2</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8327.060825</v>
      </c>
      <c r="Y13" s="164">
        <f t="shared" si="5"/>
        <v>9231.52165</v>
      </c>
      <c r="Z13" s="164">
        <f>sum(W18:Z18)</f>
        <v>10648.58247</v>
      </c>
      <c r="AA13" s="164">
        <f>sum(W18:AA18)</f>
        <v>12087.1433</v>
      </c>
      <c r="AB13" s="164">
        <f>sum(W18:AB18)</f>
        <v>15321.60412</v>
      </c>
      <c r="AC13" s="164">
        <f>sum(W18:AC18)</f>
        <v>17700.76495</v>
      </c>
      <c r="AD13" s="164">
        <f>sum(W18:AD18)</f>
        <v>19442.92577</v>
      </c>
      <c r="AE13" s="164">
        <f>sum(W18:AE18)</f>
        <v>19624.4866</v>
      </c>
      <c r="AF13" s="164">
        <f>sum(W18:AF18)</f>
        <v>19717.34742</v>
      </c>
      <c r="AG13" s="164">
        <f>sum(W18:AG18)</f>
        <v>20840.40825</v>
      </c>
      <c r="AH13" s="164">
        <f>sum(W18:AH18)</f>
        <v>20840.40825</v>
      </c>
      <c r="AI13" s="164">
        <f>sum(W18:AI18)</f>
        <v>20840.40825</v>
      </c>
      <c r="AJ13" s="164">
        <f>sum(W18:AJ18)</f>
        <v>20878.69072</v>
      </c>
      <c r="AK13" s="164">
        <f>sum(W18:AK18)</f>
        <v>21014.65155</v>
      </c>
      <c r="AL13" s="164">
        <f>sum(W18:AL18)</f>
        <v>21014.65155</v>
      </c>
      <c r="AM13" s="164">
        <f>sum(W18:AM18)</f>
        <v>21684.1732</v>
      </c>
      <c r="AN13" s="164">
        <f>sum(W18:AN18)</f>
        <v>21684.1732</v>
      </c>
      <c r="AO13" s="164">
        <f>sum(W18:AO18)</f>
        <v>21684.1732</v>
      </c>
      <c r="AP13" s="164">
        <f>sum(W18:AP18)</f>
        <v>21684.1732</v>
      </c>
      <c r="AQ13" s="164">
        <f>sum(W18:AQ18)</f>
        <v>21684.1732</v>
      </c>
      <c r="AR13" s="164">
        <f>sum(W18:AR18)</f>
        <v>21684.1732</v>
      </c>
      <c r="AS13" s="164">
        <f>sum(W18:AS18)</f>
        <v>21684.1732</v>
      </c>
      <c r="AT13" s="164">
        <f>sum(W18:AT18)</f>
        <v>21684.1732</v>
      </c>
      <c r="AU13" s="164">
        <f>sum(W18:AU18)</f>
        <v>21684.1732</v>
      </c>
      <c r="AV13" s="164">
        <f>sum(W18:AV18)</f>
        <v>21684.1732</v>
      </c>
      <c r="AW13" s="164">
        <f>sum(W18:AW18)</f>
        <v>21684.1732</v>
      </c>
      <c r="AX13" s="164">
        <f>sum(W18:AX18)</f>
        <v>21684.1732</v>
      </c>
      <c r="AY13" s="164">
        <f>sum(W18:AY18)</f>
        <v>21684.1732</v>
      </c>
      <c r="AZ13" s="164">
        <f>sum(W18:AZ18)</f>
        <v>21684.1732</v>
      </c>
      <c r="BA13" s="164">
        <f>sum(W18:BA18)</f>
        <v>21684.1732</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10.01772695</v>
      </c>
      <c r="Y14" s="168">
        <f>((sum($X$15:Y15)+Y12*'Assumptions (Coal)'!$V$29)/(Y12+sum($X18:Y18)))</f>
        <v>10.00580674</v>
      </c>
      <c r="Z14" s="168">
        <f>((sum($X$15:Z15)+Z12*'Assumptions (Coal)'!$V$29)/(Z12+sum($X18:Z18)))</f>
        <v>9.985468263</v>
      </c>
      <c r="AA14" s="168">
        <f>((sum($X$15:AA15)+AA12*'Assumptions (Coal)'!$V$29)/(AA12+sum($X18:AA18)))</f>
        <v>9.961987771</v>
      </c>
      <c r="AB14" s="168">
        <f>((sum($X$15:AB15)+AB12*'Assumptions (Coal)'!$V$29)/(AB12+sum($X18:AB18)))</f>
        <v>9.905857275</v>
      </c>
      <c r="AC14" s="168">
        <f>((sum($X$15:AC15)+AC12*'Assumptions (Coal)'!$V$29)/(AC12+sum($X18:AC18)))</f>
        <v>9.858268192</v>
      </c>
      <c r="AD14" s="168">
        <f>((sum($X$15:AD15)+AD12*'Assumptions (Coal)'!$V$29)/(AD12+sum($X18:AD18)))</f>
        <v>9.817938487</v>
      </c>
      <c r="AE14" s="168">
        <f>((sum($X$15:AE15)+AE12*'Assumptions (Coal)'!$V$29)/(AE12+sum($X18:AE18)))</f>
        <v>9.807804647</v>
      </c>
      <c r="AF14" s="168">
        <f>((sum($X$15:AF15)+AF12*'Assumptions (Coal)'!$V$29)/(AF12+sum($X18:AF18)))</f>
        <v>9.799087808</v>
      </c>
      <c r="AG14" s="168">
        <f>((sum($X$15:AG15)+AG12*'Assumptions (Coal)'!$V$29)/(AG12+sum($X18:AG18)))</f>
        <v>9.762602347</v>
      </c>
      <c r="AH14" s="168">
        <f>((sum($X$15:AH15)+AH12*'Assumptions (Coal)'!$V$29)/(AH12+sum($X18:AH18)))</f>
        <v>9.76070849</v>
      </c>
      <c r="AI14" s="168">
        <f>((sum($X$15:AI15)+AI12*'Assumptions (Coal)'!$V$29)/(AI12+sum($X18:AI18)))</f>
        <v>9.747205918</v>
      </c>
      <c r="AJ14" s="168">
        <f>((sum($X$15:AJ15)+AJ12*'Assumptions (Coal)'!$V$29)/(AJ12+sum($X18:AJ18)))</f>
        <v>9.736952101</v>
      </c>
      <c r="AK14" s="168">
        <f>((sum($X$15:AK15)+AK12*'Assumptions (Coal)'!$V$29)/(AK12+sum($X18:AK18)))</f>
        <v>9.723971746</v>
      </c>
      <c r="AL14" s="168">
        <f>((sum($X$15:AL15)+AL12*'Assumptions (Coal)'!$V$29)/(AL12+sum($X18:AL18)))</f>
        <v>9.714472762</v>
      </c>
      <c r="AM14" s="168">
        <f>((sum($X$15:AM15)+AM12*'Assumptions (Coal)'!$V$29)/(AM12+sum($X18:AM18)))</f>
        <v>9.683815319</v>
      </c>
      <c r="AN14" s="168">
        <f>((sum($X$15:AN15)+AN12*'Assumptions (Coal)'!$V$29)/(AN12+sum($X18:AN18)))</f>
        <v>9.673595034</v>
      </c>
      <c r="AO14" s="168">
        <f>((sum($X$15:AO15)+AO12*'Assumptions (Coal)'!$V$29)/(AO12+sum($X18:AO18)))</f>
        <v>9.673595034</v>
      </c>
      <c r="AP14" s="168">
        <f>((sum($X$15:AP15)+AP12*'Assumptions (Coal)'!$V$29)/(AP12+sum($X18:AP18)))</f>
        <v>9.659947244</v>
      </c>
      <c r="AQ14" s="168">
        <f>((sum($X$15:AQ15)+AQ12*'Assumptions (Coal)'!$V$29)/(AQ12+sum($X18:AQ18)))</f>
        <v>9.659947244</v>
      </c>
      <c r="AR14" s="168">
        <f>((sum($X$15:AR15)+AR12*'Assumptions (Coal)'!$V$29)/(AR12+sum($X18:AR18)))</f>
        <v>9.633174958</v>
      </c>
      <c r="AS14" s="168">
        <f>((sum($X$15:AS15)+AS12*'Assumptions (Coal)'!$V$29)/(AS12+sum($X18:AS18)))</f>
        <v>9.631123739</v>
      </c>
      <c r="AT14" s="168">
        <f>((sum($X$15:AT15)+AT12*'Assumptions (Coal)'!$V$29)/(AT12+sum($X18:AT18)))</f>
        <v>9.617579912</v>
      </c>
      <c r="AU14" s="168">
        <f>((sum($X$15:AU15)+AU12*'Assumptions (Coal)'!$V$29)/(AU12+sum($X18:AU18)))</f>
        <v>9.617579912</v>
      </c>
      <c r="AV14" s="168">
        <f>((sum($X$15:AV15)+AV12*'Assumptions (Coal)'!$V$29)/(AV12+sum($X18:AV18)))</f>
        <v>9.617579912</v>
      </c>
      <c r="AW14" s="168">
        <f>((sum($X$15:AW15)+AW12*'Assumptions (Coal)'!$V$29)/(AW12+sum($X18:AW18)))</f>
        <v>9.616921684</v>
      </c>
      <c r="AX14" s="168">
        <f>((sum($X$15:AX15)+AX12*'Assumptions (Coal)'!$V$29)/(AX12+sum($X18:AX18)))</f>
        <v>9.605396541</v>
      </c>
      <c r="AY14" s="168">
        <f>((sum($X$15:AY15)+AY12*'Assumptions (Coal)'!$V$29)/(AY12+sum($X18:AY18)))</f>
        <v>9.596920366</v>
      </c>
      <c r="AZ14" s="168">
        <f>((sum($X$15:AZ15)+AZ12*'Assumptions (Coal)'!$V$29)/(AZ12+sum($X18:AZ18)))</f>
        <v>9.596920366</v>
      </c>
      <c r="BA14" s="168">
        <f>((sum($X$15:BA15)+BA12*'Assumptions (Coal)'!$V$29)/(BA12+sum($X18:BA18)))</f>
        <v>9.596920366</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80730.8547</v>
      </c>
      <c r="Y15" s="168">
        <f>Y18*'Assumptions (Coal)'!X22</f>
        <v>8719.002352</v>
      </c>
      <c r="Z15" s="168">
        <f>Z18*'Assumptions (Coal)'!Y22</f>
        <v>13582.52801</v>
      </c>
      <c r="AA15" s="168">
        <f>AA18*'Assumptions (Coal)'!Z22</f>
        <v>13709.48466</v>
      </c>
      <c r="AB15" s="168">
        <f>AB18*'Assumptions (Coal)'!AA22</f>
        <v>30646.51632</v>
      </c>
      <c r="AC15" s="168">
        <f>AC18*'Assumptions (Coal)'!AB22</f>
        <v>22411.69497</v>
      </c>
      <c r="AD15" s="168">
        <f>AD18*'Assumptions (Coal)'!AC22</f>
        <v>16315.33613</v>
      </c>
      <c r="AE15" s="168">
        <f>AE18*'Assumptions (Coal)'!AD22</f>
        <v>1690.33128</v>
      </c>
      <c r="AF15" s="168">
        <f>AF18*'Assumptions (Coal)'!AE22</f>
        <v>859.4269346</v>
      </c>
      <c r="AG15" s="168">
        <f>AG18*'Assumptions (Coal)'!AF22</f>
        <v>10332.15959</v>
      </c>
      <c r="AH15" s="168">
        <f>AH18*'Assumptions (Coal)'!AG22</f>
        <v>0</v>
      </c>
      <c r="AI15" s="168">
        <f>AI18*'Assumptions (Coal)'!AH22</f>
        <v>0</v>
      </c>
      <c r="AJ15" s="168">
        <f>AJ18*'Assumptions (Coal)'!AI22</f>
        <v>352.1987677</v>
      </c>
      <c r="AK15" s="168">
        <f>AK18*'Assumptions (Coal)'!AJ22</f>
        <v>1250.839589</v>
      </c>
      <c r="AL15" s="168">
        <f>AL18*'Assumptions (Coal)'!AK22</f>
        <v>0</v>
      </c>
      <c r="AM15" s="168">
        <f>AM18*'Assumptions (Coal)'!AL22</f>
        <v>6159.599178</v>
      </c>
      <c r="AN15" s="168">
        <f>AN18*'Assumptions (Coal)'!AM22</f>
        <v>0</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23.35207646</v>
      </c>
      <c r="D16" s="160">
        <f>D9*'Assumptions (Coal)'!C44/10^3</f>
        <v>22.99196412</v>
      </c>
      <c r="E16" s="160">
        <f>E9*'Assumptions (Coal)'!D44/10^3</f>
        <v>20.92478686</v>
      </c>
      <c r="F16" s="160">
        <f>F9*'Assumptions (Coal)'!E44/10^3</f>
        <v>25.58483521</v>
      </c>
      <c r="G16" s="160">
        <f>G9*'Assumptions (Coal)'!F44/10^3</f>
        <v>27.29545876</v>
      </c>
      <c r="H16" s="160">
        <f>H9*'Assumptions (Coal)'!G44/10^3</f>
        <v>34.42325275</v>
      </c>
      <c r="I16" s="160">
        <f>I9*'Assumptions (Coal)'!H44/10^3</f>
        <v>30.88824718</v>
      </c>
      <c r="J16" s="160">
        <f>J9*'Assumptions (Coal)'!I44/10^3</f>
        <v>32.21214455</v>
      </c>
      <c r="K16" s="160">
        <f>K9*'Assumptions (Coal)'!J44/10^3</f>
        <v>35.62427612</v>
      </c>
      <c r="L16" s="160">
        <f>L9*'Assumptions (Coal)'!K44/10^3</f>
        <v>19.77706749</v>
      </c>
      <c r="M16" s="160">
        <f>M9*'Assumptions (Coal)'!L44/10^3</f>
        <v>22.20812689</v>
      </c>
      <c r="N16" s="160">
        <f>N9*'Assumptions (Coal)'!M44/10^3</f>
        <v>18.43932931</v>
      </c>
      <c r="O16" s="160">
        <f>O9*'Assumptions (Coal)'!N44/10^3</f>
        <v>12.70471792</v>
      </c>
      <c r="P16" s="160">
        <f>P9*'Assumptions (Coal)'!O44/10^3</f>
        <v>13.53946304</v>
      </c>
      <c r="Q16" s="160">
        <f>Q9*'Assumptions (Coal)'!P44/10^3</f>
        <v>15.79455928</v>
      </c>
      <c r="R16" s="160">
        <f>R9*'Assumptions (Coal)'!Q44/10^3</f>
        <v>10.66106424</v>
      </c>
      <c r="S16" s="160">
        <f>S9*'Assumptions (Coal)'!R44/10^3</f>
        <v>10.70591978</v>
      </c>
      <c r="T16" s="160">
        <f>T9*'Assumptions (Coal)'!S44/10^3</f>
        <v>9.311135565</v>
      </c>
      <c r="U16" s="160">
        <f>U9*'Assumptions (Coal)'!T44/10^3</f>
        <v>9.077416797</v>
      </c>
      <c r="V16" s="160">
        <f>V9*'Assumptions (Coal)'!U44/10^3</f>
        <v>9.203256376</v>
      </c>
      <c r="W16" s="160">
        <f>W9*'Assumptions (Coal)'!V44/10^3</f>
        <v>9.599619942</v>
      </c>
      <c r="X16" s="160">
        <f>X9*'Assumptions (Coal)'!W44/10^3</f>
        <v>9.714670387</v>
      </c>
      <c r="Y16" s="160">
        <f>Y9*'Assumptions (Coal)'!X44/10^3</f>
        <v>9.846995718</v>
      </c>
      <c r="Z16" s="160">
        <f>Z9*'Assumptions (Coal)'!Y44/10^3</f>
        <v>10.05093294</v>
      </c>
      <c r="AA16" s="160">
        <f>AA9*'Assumptions (Coal)'!Z44/10^3</f>
        <v>10.28611521</v>
      </c>
      <c r="AB16" s="160">
        <f>AB9*'Assumptions (Coal)'!AA44/10^3</f>
        <v>10.62168793</v>
      </c>
      <c r="AC16" s="160">
        <f>AC9*'Assumptions (Coal)'!AB44/10^3</f>
        <v>10.83931766</v>
      </c>
      <c r="AD16" s="160">
        <f>AD9*'Assumptions (Coal)'!AC44/10^3</f>
        <v>11.09935343</v>
      </c>
      <c r="AE16" s="160">
        <f>AE9*'Assumptions (Coal)'!AD44/10^3</f>
        <v>11.34216129</v>
      </c>
      <c r="AF16" s="160">
        <f>AF9*'Assumptions (Coal)'!AE44/10^3</f>
        <v>11.59979982</v>
      </c>
      <c r="AG16" s="160">
        <f>AG9*'Assumptions (Coal)'!AF44/10^3</f>
        <v>11.8636549</v>
      </c>
      <c r="AH16" s="160">
        <f>AH9*'Assumptions (Coal)'!AG44/10^3</f>
        <v>12.15105337</v>
      </c>
      <c r="AI16" s="160">
        <f>AI9*'Assumptions (Coal)'!AH44/10^3</f>
        <v>12.39348162</v>
      </c>
      <c r="AJ16" s="160">
        <f>AJ9*'Assumptions (Coal)'!AI44/10^3</f>
        <v>12.63378108</v>
      </c>
      <c r="AK16" s="160">
        <f>AK9*'Assumptions (Coal)'!AJ44/10^3</f>
        <v>12.87959503</v>
      </c>
      <c r="AL16" s="160">
        <f>AL9*'Assumptions (Coal)'!AK44/10^3</f>
        <v>13.14953447</v>
      </c>
      <c r="AM16" s="160">
        <f>AM9*'Assumptions (Coal)'!AL44/10^3</f>
        <v>13.47708982</v>
      </c>
      <c r="AN16" s="160">
        <f>AN9*'Assumptions (Coal)'!AM44/10^3</f>
        <v>13.79844784</v>
      </c>
      <c r="AO16" s="160">
        <f>AO9*'Assumptions (Coal)'!AN44/10^3</f>
        <v>14.16562053</v>
      </c>
      <c r="AP16" s="160">
        <f>AP9*'Assumptions (Coal)'!AO44/10^3</f>
        <v>14.54078641</v>
      </c>
      <c r="AQ16" s="160">
        <f>AQ9*'Assumptions (Coal)'!AP44/10^3</f>
        <v>14.89732361</v>
      </c>
      <c r="AR16" s="160">
        <f>AR9*'Assumptions (Coal)'!AQ44/10^3</f>
        <v>15.24964713</v>
      </c>
      <c r="AS16" s="160">
        <f>AS9*'Assumptions (Coal)'!AR44/10^3</f>
        <v>15.60231615</v>
      </c>
      <c r="AT16" s="160">
        <f>AT9*'Assumptions (Coal)'!AS44/10^3</f>
        <v>15.97487443</v>
      </c>
      <c r="AU16" s="160">
        <f>AU9*'Assumptions (Coal)'!AT44/10^3</f>
        <v>16.37074123</v>
      </c>
      <c r="AV16" s="160">
        <f>AV9*'Assumptions (Coal)'!AU44/10^3</f>
        <v>16.77780871</v>
      </c>
      <c r="AW16" s="160">
        <f>AW9*'Assumptions (Coal)'!AV44/10^3</f>
        <v>17.15848529</v>
      </c>
      <c r="AX16" s="160">
        <f>AX9*'Assumptions (Coal)'!AW44/10^3</f>
        <v>17.60437965</v>
      </c>
      <c r="AY16" s="160">
        <f>AY9*'Assumptions (Coal)'!AX44/10^3</f>
        <v>18.31020961</v>
      </c>
      <c r="AZ16" s="160">
        <f>AZ9*'Assumptions (Coal)'!AY44/10^3</f>
        <v>18.87109667</v>
      </c>
      <c r="BA16" s="160">
        <f>BA9*'Assumptions (Coal)'!AZ44/10^3</f>
        <v>19.33066934</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2.025799003</v>
      </c>
      <c r="K17" s="160">
        <f>K8*'Assumptions (Coal)'!J47*'Assumptions (Coal)'!J46*365/10^9</f>
        <v>2.082375155</v>
      </c>
      <c r="L17" s="160">
        <f>L8*'Assumptions (Coal)'!K47*'Assumptions (Coal)'!K46*365/10^9</f>
        <v>2.409906339</v>
      </c>
      <c r="M17" s="160">
        <f>M8*'Assumptions (Coal)'!L47*'Assumptions (Coal)'!L46*365/10^9</f>
        <v>1.682619146</v>
      </c>
      <c r="N17" s="160">
        <f>N8*'Assumptions (Coal)'!M47*'Assumptions (Coal)'!M46*365/10^9</f>
        <v>1.707775489</v>
      </c>
      <c r="O17" s="160">
        <f>O8*'Assumptions (Coal)'!N47*'Assumptions (Coal)'!N46*365/10^9</f>
        <v>1.595681291</v>
      </c>
      <c r="P17" s="160">
        <f>P8*'Assumptions (Coal)'!O47*'Assumptions (Coal)'!O46*365/10^9</f>
        <v>1.318527545</v>
      </c>
      <c r="Q17" s="160">
        <f>Q8*'Assumptions (Coal)'!P47*'Assumptions (Coal)'!P46*365/10^9</f>
        <v>1.430776378</v>
      </c>
      <c r="R17" s="160">
        <f>R8*'Assumptions (Coal)'!Q47*'Assumptions (Coal)'!Q46*365/10^9</f>
        <v>1.384982292</v>
      </c>
      <c r="S17" s="160">
        <f>S8*'Assumptions (Coal)'!R47*'Assumptions (Coal)'!R46*365/10^9</f>
        <v>1.102872473</v>
      </c>
      <c r="T17" s="160">
        <f>T8*'Assumptions (Coal)'!S47*'Assumptions (Coal)'!S46*365/10^9</f>
        <v>1.166799271</v>
      </c>
      <c r="U17" s="160">
        <f>U8*'Assumptions (Coal)'!T47*'Assumptions (Coal)'!T46*365/10^9</f>
        <v>1.101362791</v>
      </c>
      <c r="V17" s="160">
        <f>V8*'Assumptions (Coal)'!U47*'Assumptions (Coal)'!U46*365/10^9</f>
        <v>1.130596277</v>
      </c>
      <c r="W17" s="160">
        <f>W8*'Assumptions (Coal)'!V47*'Assumptions (Coal)'!V46*365/10^9</f>
        <v>1.146269652</v>
      </c>
      <c r="X17" s="160">
        <f>X8*'Assumptions (Coal)'!W47*'Assumptions (Coal)'!W46*365/10^9</f>
        <v>1.133656353</v>
      </c>
      <c r="Y17" s="160">
        <f>Y8*'Assumptions (Coal)'!X47*'Assumptions (Coal)'!X46*365/10^9</f>
        <v>1.12261921</v>
      </c>
      <c r="Z17" s="160">
        <f>Z8*'Assumptions (Coal)'!Y47*'Assumptions (Coal)'!Y46*365/10^9</f>
        <v>1.119075059</v>
      </c>
      <c r="AA17" s="160">
        <f>AA8*'Assumptions (Coal)'!Z47*'Assumptions (Coal)'!Z46*365/10^9</f>
        <v>1.118074508</v>
      </c>
      <c r="AB17" s="160">
        <f>AB8*'Assumptions (Coal)'!AA47*'Assumptions (Coal)'!AA46*365/10^9</f>
        <v>1.126717608</v>
      </c>
      <c r="AC17" s="160">
        <f>AC8*'Assumptions (Coal)'!AB47*'Assumptions (Coal)'!AB46*365/10^9</f>
        <v>1.121641808</v>
      </c>
      <c r="AD17" s="160">
        <f>AD8*'Assumptions (Coal)'!AC47*'Assumptions (Coal)'!AC46*365/10^9</f>
        <v>1.119957526</v>
      </c>
      <c r="AE17" s="160">
        <f>AE8*'Assumptions (Coal)'!AD47*'Assumptions (Coal)'!AD46*365/10^9</f>
        <v>1.115486126</v>
      </c>
      <c r="AF17" s="160">
        <f>AF8*'Assumptions (Coal)'!AE47*'Assumptions (Coal)'!AE46*365/10^9</f>
        <v>1.111444008</v>
      </c>
      <c r="AG17" s="160">
        <f>AG8*'Assumptions (Coal)'!AF47*'Assumptions (Coal)'!AF46*365/10^9</f>
        <v>1.106928138</v>
      </c>
      <c r="AH17" s="160">
        <f>AH8*'Assumptions (Coal)'!AG47*'Assumptions (Coal)'!AG46*365/10^9</f>
        <v>1.10347875</v>
      </c>
      <c r="AI17" s="160">
        <f>AI8*'Assumptions (Coal)'!AH47*'Assumptions (Coal)'!AH46*365/10^9</f>
        <v>1.094881999</v>
      </c>
      <c r="AJ17" s="160">
        <f>AJ8*'Assumptions (Coal)'!AI47*'Assumptions (Coal)'!AI46*365/10^9</f>
        <v>1.085162739</v>
      </c>
      <c r="AK17" s="160">
        <f>AK8*'Assumptions (Coal)'!AJ47*'Assumptions (Coal)'!AJ46*365/10^9</f>
        <v>1.074986027</v>
      </c>
      <c r="AL17" s="160">
        <f>AL8*'Assumptions (Coal)'!AK47*'Assumptions (Coal)'!AK46*365/10^9</f>
        <v>1.065831796</v>
      </c>
      <c r="AM17" s="160">
        <f>AM8*'Assumptions (Coal)'!AL47*'Assumptions (Coal)'!AL46*365/10^9</f>
        <v>1.060173015</v>
      </c>
      <c r="AN17" s="160">
        <f>AN8*'Assumptions (Coal)'!AM47*'Assumptions (Coal)'!AM46*365/10^9</f>
        <v>1.052744013</v>
      </c>
      <c r="AO17" s="160">
        <f>AO8*'Assumptions (Coal)'!AN47*'Assumptions (Coal)'!AN46*365/10^9</f>
        <v>1.047450192</v>
      </c>
      <c r="AP17" s="160">
        <f>AP8*'Assumptions (Coal)'!AO47*'Assumptions (Coal)'!AO46*365/10^9</f>
        <v>1.041277718</v>
      </c>
      <c r="AQ17" s="160">
        <f>AQ8*'Assumptions (Coal)'!AP47*'Assumptions (Coal)'!AP46*365/10^9</f>
        <v>1.032343771</v>
      </c>
      <c r="AR17" s="160">
        <f>AR8*'Assumptions (Coal)'!AQ47*'Assumptions (Coal)'!AQ46*365/10^9</f>
        <v>1.0217601</v>
      </c>
      <c r="AS17" s="160">
        <f>AS8*'Assumptions (Coal)'!AR47*'Assumptions (Coal)'!AR46*365/10^9</f>
        <v>1.009866922</v>
      </c>
      <c r="AT17" s="160">
        <f>AT8*'Assumptions (Coal)'!AS47*'Assumptions (Coal)'!AS46*365/10^9</f>
        <v>0.9978985893</v>
      </c>
      <c r="AU17" s="160">
        <f>AU8*'Assumptions (Coal)'!AT47*'Assumptions (Coal)'!AT46*365/10^9</f>
        <v>0.9859429484</v>
      </c>
      <c r="AV17" s="160">
        <f>AV8*'Assumptions (Coal)'!AU47*'Assumptions (Coal)'!AU46*365/10^9</f>
        <v>0.9731586842</v>
      </c>
      <c r="AW17" s="160">
        <f>AW8*'Assumptions (Coal)'!AV47*'Assumptions (Coal)'!AV46*365/10^9</f>
        <v>0.9573915754</v>
      </c>
      <c r="AX17" s="160">
        <f>AX8*'Assumptions (Coal)'!AW47*'Assumptions (Coal)'!AW46*365/10^9</f>
        <v>0.9437435924</v>
      </c>
      <c r="AY17" s="160">
        <f>AY8*'Assumptions (Coal)'!AX47*'Assumptions (Coal)'!AX46*365/10^9</f>
        <v>0.9418216466</v>
      </c>
      <c r="AZ17" s="160">
        <f>AZ8*'Assumptions (Coal)'!AY47*'Assumptions (Coal)'!AY46*365/10^9</f>
        <v>0.9300112954</v>
      </c>
      <c r="BA17" s="160">
        <f>BA8*'Assumptions (Coal)'!AZ47*'Assumptions (Coal)'!AZ46*365/10^9</f>
        <v>0.911330845</v>
      </c>
    </row>
    <row r="18" ht="15.75" customHeight="1">
      <c r="A18" s="158" t="s">
        <v>46</v>
      </c>
      <c r="B18" s="159" t="s">
        <v>149</v>
      </c>
      <c r="C18" s="171">
        <f t="array" ref="C18:V18">transpose('Assumptions (Coal)'!V125:V144)</f>
        <v>0</v>
      </c>
      <c r="D18" s="172">
        <v>513.7</v>
      </c>
      <c r="E18" s="172">
        <v>0.0</v>
      </c>
      <c r="F18" s="172">
        <v>0.0</v>
      </c>
      <c r="G18" s="172">
        <v>0.0</v>
      </c>
      <c r="H18" s="172">
        <v>0.0</v>
      </c>
      <c r="I18" s="172">
        <v>0.0</v>
      </c>
      <c r="J18" s="172">
        <v>591.0</v>
      </c>
      <c r="K18" s="172">
        <v>652.0</v>
      </c>
      <c r="L18" s="172">
        <v>0.0</v>
      </c>
      <c r="M18" s="172">
        <v>0.0</v>
      </c>
      <c r="N18" s="172">
        <v>0.0</v>
      </c>
      <c r="O18" s="172">
        <v>909.5</v>
      </c>
      <c r="P18" s="172">
        <v>0.0</v>
      </c>
      <c r="Q18" s="172">
        <v>0.0</v>
      </c>
      <c r="R18" s="172">
        <v>0.0</v>
      </c>
      <c r="S18" s="172">
        <v>0.0</v>
      </c>
      <c r="T18" s="172">
        <v>0.0</v>
      </c>
      <c r="U18" s="172">
        <v>0.0</v>
      </c>
      <c r="V18" s="172">
        <v>0.0</v>
      </c>
      <c r="W18" s="173">
        <v>0.0</v>
      </c>
      <c r="X18" s="148">
        <f t="shared" ref="X18:BA18" si="6">if(X8&gt;X7,X8-X7,0)</f>
        <v>8327.060825</v>
      </c>
      <c r="Y18" s="148">
        <f t="shared" si="6"/>
        <v>904.4608249</v>
      </c>
      <c r="Z18" s="148">
        <f t="shared" si="6"/>
        <v>1417.060825</v>
      </c>
      <c r="AA18" s="148">
        <f t="shared" si="6"/>
        <v>1438.560825</v>
      </c>
      <c r="AB18" s="148">
        <f t="shared" si="6"/>
        <v>3234.460825</v>
      </c>
      <c r="AC18" s="148">
        <f t="shared" si="6"/>
        <v>2379.160825</v>
      </c>
      <c r="AD18" s="148">
        <f t="shared" si="6"/>
        <v>1742.160825</v>
      </c>
      <c r="AE18" s="148">
        <f t="shared" si="6"/>
        <v>181.5608249</v>
      </c>
      <c r="AF18" s="148">
        <f t="shared" si="6"/>
        <v>92.86082492</v>
      </c>
      <c r="AG18" s="148">
        <f t="shared" si="6"/>
        <v>1123.060825</v>
      </c>
      <c r="AH18" s="148">
        <f t="shared" si="6"/>
        <v>0</v>
      </c>
      <c r="AI18" s="148">
        <f t="shared" si="6"/>
        <v>0</v>
      </c>
      <c r="AJ18" s="148">
        <f t="shared" si="6"/>
        <v>38.28247475</v>
      </c>
      <c r="AK18" s="148">
        <f t="shared" si="6"/>
        <v>135.9608249</v>
      </c>
      <c r="AL18" s="148">
        <f t="shared" si="6"/>
        <v>0</v>
      </c>
      <c r="AM18" s="148">
        <f t="shared" si="6"/>
        <v>669.5216498</v>
      </c>
      <c r="AN18" s="148">
        <f t="shared" si="6"/>
        <v>0</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1.507428217</v>
      </c>
      <c r="D20" s="176">
        <f t="shared" si="7"/>
        <v>0.2953834924</v>
      </c>
      <c r="E20" s="176">
        <f t="shared" si="7"/>
        <v>0.631081644</v>
      </c>
      <c r="F20" s="176">
        <f t="shared" si="7"/>
        <v>0.6428016119</v>
      </c>
      <c r="G20" s="176">
        <f t="shared" si="7"/>
        <v>0.6601071187</v>
      </c>
      <c r="H20" s="176">
        <f t="shared" si="7"/>
        <v>0.6806688587</v>
      </c>
      <c r="I20" s="176">
        <f t="shared" si="7"/>
        <v>1.214382908</v>
      </c>
      <c r="J20" s="176">
        <f t="shared" si="7"/>
        <v>0.9046217122</v>
      </c>
      <c r="K20" s="176">
        <f t="shared" si="7"/>
        <v>0.5371482931</v>
      </c>
      <c r="L20" s="176">
        <f t="shared" si="7"/>
        <v>0.5412431709</v>
      </c>
      <c r="M20" s="176">
        <f t="shared" si="7"/>
        <v>0.5475500222</v>
      </c>
      <c r="N20" s="176">
        <f t="shared" si="7"/>
        <v>0.5589878746</v>
      </c>
      <c r="O20" s="176">
        <f t="shared" si="7"/>
        <v>0</v>
      </c>
      <c r="P20" s="176">
        <f t="shared" si="7"/>
        <v>0</v>
      </c>
      <c r="Q20" s="176">
        <f t="shared" si="7"/>
        <v>0</v>
      </c>
      <c r="R20" s="176">
        <f t="shared" si="7"/>
        <v>5.462089014</v>
      </c>
      <c r="S20" s="176">
        <f t="shared" si="7"/>
        <v>6.118054901</v>
      </c>
      <c r="T20" s="176">
        <f t="shared" si="7"/>
        <v>7.190121731</v>
      </c>
      <c r="U20" s="176">
        <f t="shared" si="7"/>
        <v>8.360274116</v>
      </c>
      <c r="V20" s="176">
        <f t="shared" si="7"/>
        <v>10.8041881</v>
      </c>
      <c r="W20" s="176">
        <f t="shared" si="7"/>
        <v>16.12597796</v>
      </c>
      <c r="X20" s="176">
        <f t="shared" si="7"/>
        <v>10.28718282</v>
      </c>
      <c r="Y20" s="176">
        <f t="shared" si="7"/>
        <v>9.7683886</v>
      </c>
      <c r="Z20" s="176">
        <f t="shared" si="7"/>
        <v>8.656762546</v>
      </c>
      <c r="AA20" s="176">
        <f t="shared" si="7"/>
        <v>8.48584125</v>
      </c>
      <c r="AB20" s="176">
        <f t="shared" si="7"/>
        <v>5.419825084</v>
      </c>
      <c r="AC20" s="176">
        <f t="shared" si="7"/>
        <v>3.130050576</v>
      </c>
      <c r="AD20" s="176">
        <f t="shared" si="7"/>
        <v>1.451899606</v>
      </c>
      <c r="AE20" s="176">
        <f t="shared" si="7"/>
        <v>1.426747859</v>
      </c>
      <c r="AF20" s="176">
        <f t="shared" si="7"/>
        <v>1.350732975</v>
      </c>
      <c r="AG20" s="176">
        <f t="shared" si="7"/>
        <v>0.89033427</v>
      </c>
      <c r="AH20" s="176">
        <f t="shared" si="7"/>
        <v>0.9026418975</v>
      </c>
      <c r="AI20" s="176">
        <f t="shared" si="7"/>
        <v>0.9145379571</v>
      </c>
      <c r="AJ20" s="176">
        <f t="shared" si="7"/>
        <v>0.8846952827</v>
      </c>
      <c r="AK20" s="176">
        <f t="shared" si="7"/>
        <v>0.745757741</v>
      </c>
      <c r="AL20" s="176">
        <f t="shared" si="7"/>
        <v>0.7561223885</v>
      </c>
      <c r="AM20" s="176">
        <f t="shared" si="7"/>
        <v>0</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1.507428217</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0.2953834924</v>
      </c>
      <c r="E28" s="177">
        <f>IF($J$18&gt;0,'Assumptions (Coal)'!$V$14*Model!$J$18*'Assumptions (Coal)'!D$2/10^9,0)</f>
        <v>0.3000557133</v>
      </c>
      <c r="F28" s="177">
        <f>IF($J$18&gt;0,'Assumptions (Coal)'!$V$14*Model!$J$18*'Assumptions (Coal)'!E$2/10^9,0)</f>
        <v>0.3056281196</v>
      </c>
      <c r="G28" s="177">
        <f>IF($J$18&gt;0,'Assumptions (Coal)'!$V$14*Model!$J$18*'Assumptions (Coal)'!F$2/10^9,0)</f>
        <v>0.3138562407</v>
      </c>
      <c r="H28" s="177">
        <f>IF($J$18&gt;0,'Assumptions (Coal)'!$V$14*Model!$J$18*'Assumptions (Coal)'!G$2/10^9,0)</f>
        <v>0.3236325788</v>
      </c>
      <c r="I28" s="177">
        <f>IF($J$18&gt;0,'Assumptions (Coal)'!$V$14*Model!$J$18*'Assumptions (Coal)'!H$2/10^9,0)</f>
        <v>0.3334263873</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0.3310259307</v>
      </c>
      <c r="F29" s="177">
        <f>IF($K$18&gt;0,'Assumptions (Coal)'!$V$14*Model!$K$18*'Assumptions (Coal)'!E$2/10^9,0)</f>
        <v>0.3371734923</v>
      </c>
      <c r="G29" s="177">
        <f>IF($K$18&gt;0,'Assumptions (Coal)'!$V$14*Model!$K$18*'Assumptions (Coal)'!F$2/10^9,0)</f>
        <v>0.346250878</v>
      </c>
      <c r="H29" s="177">
        <f>IF($K$18&gt;0,'Assumptions (Coal)'!$V$14*Model!$K$18*'Assumptions (Coal)'!G$2/10^9,0)</f>
        <v>0.3570362799</v>
      </c>
      <c r="I29" s="177">
        <f>IF($K$18&gt;0,'Assumptions (Coal)'!$V$14*Model!$K$18*'Assumptions (Coal)'!H$2/10^9,0)</f>
        <v>0.3678409552</v>
      </c>
      <c r="J29" s="177">
        <f>IF($K$18&gt;0,'Assumptions (Coal)'!$V$14*Model!$K$18*'Assumptions (Coal)'!I$2/10^9,0)</f>
        <v>0.3777222903</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0.5131155656</v>
      </c>
      <c r="J33" s="160">
        <f>IF($O$18&gt;0,'Assumptions (Coal)'!$V$14*Model!$O$18*'Assumptions (Coal)'!I$2/10^9,0)</f>
        <v>0.5268994219</v>
      </c>
      <c r="K33" s="160">
        <f>IF($O$18&gt;0,'Assumptions (Coal)'!$V$14*Model!$O$18*'Assumptions (Coal)'!J$2/10^9,0)</f>
        <v>0.5371482931</v>
      </c>
      <c r="L33" s="160">
        <f>IF($O$18&gt;0,'Assumptions (Coal)'!$V$14*Model!$O$18*'Assumptions (Coal)'!K$2/10^9,0)</f>
        <v>0.5412431709</v>
      </c>
      <c r="M33" s="160">
        <f>IF($O$18&gt;0,'Assumptions (Coal)'!$V$14*Model!$O$18*'Assumptions (Coal)'!L$2/10^9,0)</f>
        <v>0.5475500222</v>
      </c>
      <c r="N33" s="160">
        <f>IF($O$18&gt;0,'Assumptions (Coal)'!$V$14*Model!$O$18*'Assumptions (Coal)'!M$2/10^9,0)</f>
        <v>0.5589878746</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5.462089014</v>
      </c>
      <c r="S42" s="160">
        <f>IF($X$18&gt;0,'Assumptions (Coal)'!$V$14*Model!$X$18*'Assumptions (Coal)'!R$2/10^9,0)</f>
        <v>5.518636821</v>
      </c>
      <c r="T42" s="160">
        <f>IF($X$18&gt;0,'Assumptions (Coal)'!$V$14*Model!$X$18*'Assumptions (Coal)'!S$2/10^9,0)</f>
        <v>5.622586963</v>
      </c>
      <c r="U42" s="160">
        <f>IF($X$18&gt;0,'Assumptions (Coal)'!$V$14*Model!$X$18*'Assumptions (Coal)'!T$2/10^9,0)</f>
        <v>5.759550404</v>
      </c>
      <c r="V42" s="160">
        <f>IF($X$18&gt;0,'Assumptions (Coal)'!$V$14*Model!$X$18*'Assumptions (Coal)'!U$2/10^9,0)</f>
        <v>5.871913327</v>
      </c>
      <c r="W42" s="160">
        <f>IF($X$18&gt;0,'Assumptions (Coal)'!$V$14*Model!$X$18*'Assumptions (Coal)'!V$2/10^9,0)</f>
        <v>7.586225778</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0.5994180799</v>
      </c>
      <c r="T43" s="160">
        <f>IF($Y$18&gt;0,'Assumptions (Coal)'!$V$14*Model!$Y$18*'Assumptions (Coal)'!S$2/10^9,0)</f>
        <v>0.6107088382</v>
      </c>
      <c r="U43" s="160">
        <f>IF($Y$18&gt;0,'Assumptions (Coal)'!$V$14*Model!$Y$18*'Assumptions (Coal)'!T$2/10^9,0)</f>
        <v>0.6255854039</v>
      </c>
      <c r="V43" s="160">
        <f>IF($Y$18&gt;0,'Assumptions (Coal)'!$V$14*Model!$Y$18*'Assumptions (Coal)'!U$2/10^9,0)</f>
        <v>0.6377899337</v>
      </c>
      <c r="W43" s="160">
        <f>IF($Y$18&gt;0,'Assumptions (Coal)'!$V$14*Model!$Y$18*'Assumptions (Coal)'!V$2/10^9,0)</f>
        <v>0.8239935038</v>
      </c>
      <c r="X43" s="160">
        <f>IF($Y$18&gt;0,'Assumptions (Coal)'!$V$14*Model!$Y$18*'Assumptions (Coal)'!W$2/10^9,0)</f>
        <v>0.8370337262</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0.9568259302</v>
      </c>
      <c r="U44" s="160">
        <f>IF($Z$18&gt;0,'Assumptions (Coal)'!$V$14*Model!$Z$18*'Assumptions (Coal)'!T$2/10^9,0)</f>
        <v>0.9801337372</v>
      </c>
      <c r="V44" s="160">
        <f>IF($Z$18&gt;0,'Assumptions (Coal)'!$V$14*Model!$Z$18*'Assumptions (Coal)'!U$2/10^9,0)</f>
        <v>0.9992551415</v>
      </c>
      <c r="W44" s="160">
        <f>IF($Z$18&gt;0,'Assumptions (Coal)'!$V$14*Model!$Z$18*'Assumptions (Coal)'!V$2/10^9,0)</f>
        <v>1.290988932</v>
      </c>
      <c r="X44" s="160">
        <f>IF($Z$18&gt;0,'Assumptions (Coal)'!$V$14*Model!$Z$18*'Assumptions (Coal)'!W$2/10^9,0)</f>
        <v>1.311419655</v>
      </c>
      <c r="Y44" s="160">
        <f>IF($Z$18&gt;0,'Assumptions (Coal)'!$V$14*Model!$Z$18*'Assumptions (Coal)'!X$2/10^9,0)</f>
        <v>1.331901038</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0.9950045706</v>
      </c>
      <c r="V45" s="160">
        <f>IF($AA$18&gt;0,'Assumptions (Coal)'!$V$14*Model!$AA$18*'Assumptions (Coal)'!U$2/10^9,0)</f>
        <v>1.01441609</v>
      </c>
      <c r="W45" s="160">
        <f>IF($AA$18&gt;0,'Assumptions (Coal)'!$V$14*Model!$AA$18*'Assumptions (Coal)'!V$2/10^9,0)</f>
        <v>1.310576138</v>
      </c>
      <c r="X45" s="160">
        <f>IF($AA$18&gt;0,'Assumptions (Coal)'!$V$14*Model!$AA$18*'Assumptions (Coal)'!W$2/10^9,0)</f>
        <v>1.33131684</v>
      </c>
      <c r="Y45" s="160">
        <f>IF($AA$18&gt;0,'Assumptions (Coal)'!$V$14*Model!$AA$18*'Assumptions (Coal)'!X$2/10^9,0)</f>
        <v>1.352108973</v>
      </c>
      <c r="Z45" s="160">
        <f>IF($AA$18&gt;0,'Assumptions (Coal)'!$V$14*Model!$AA$18*'Assumptions (Coal)'!Y$2/10^9,0)</f>
        <v>1.373205672</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2.280813606</v>
      </c>
      <c r="W46" s="160">
        <f>IF($AB$18&gt;0,'Assumptions (Coal)'!$V$14*Model!$AB$18*'Assumptions (Coal)'!V$2/10^9,0)</f>
        <v>2.946699995</v>
      </c>
      <c r="X46" s="160">
        <f>IF($AB$18&gt;0,'Assumptions (Coal)'!$V$14*Model!$AB$18*'Assumptions (Coal)'!W$2/10^9,0)</f>
        <v>2.9933334</v>
      </c>
      <c r="Y46" s="160">
        <f>IF($AB$18&gt;0,'Assumptions (Coal)'!$V$14*Model!$AB$18*'Assumptions (Coal)'!X$2/10^9,0)</f>
        <v>3.040082441</v>
      </c>
      <c r="Z46" s="160">
        <f>IF($AB$18&gt;0,'Assumptions (Coal)'!$V$14*Model!$AB$18*'Assumptions (Coal)'!Y$2/10^9,0)</f>
        <v>3.08751627</v>
      </c>
      <c r="AA46" s="160">
        <f>IF($AB$18&gt;0,'Assumptions (Coal)'!$V$14*Model!$AB$18*'Assumptions (Coal)'!Z$2/10^9,0)</f>
        <v>3.135643814</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2.167493616</v>
      </c>
      <c r="X47" s="160">
        <f>IF($AC$18&gt;0,'Assumptions (Coal)'!$V$14*Model!$AC$18*'Assumptions (Coal)'!W$2/10^9,0)</f>
        <v>2.201795584</v>
      </c>
      <c r="Y47" s="160">
        <f>IF($AC$18&gt;0,'Assumptions (Coal)'!$V$14*Model!$AC$18*'Assumptions (Coal)'!X$2/10^9,0)</f>
        <v>2.236182609</v>
      </c>
      <c r="Z47" s="160">
        <f>IF($AC$18&gt;0,'Assumptions (Coal)'!$V$14*Model!$AC$18*'Assumptions (Coal)'!Y$2/10^9,0)</f>
        <v>2.271073342</v>
      </c>
      <c r="AA47" s="160">
        <f>IF($AC$18&gt;0,'Assumptions (Coal)'!$V$14*Model!$AC$18*'Assumptions (Coal)'!Z$2/10^9,0)</f>
        <v>2.306474348</v>
      </c>
      <c r="AB47" s="160">
        <f>IF($AC$18&gt;0,'Assumptions (Coal)'!$V$14*Model!$AC$18*'Assumptions (Coal)'!AA$2/10^9,0)</f>
        <v>2.336490882</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1.612283613</v>
      </c>
      <c r="Y48" s="160">
        <f>IF($AD$18&gt;0,'Assumptions (Coal)'!$V$14*Model!$AD$18*'Assumptions (Coal)'!X$2/10^9,0)</f>
        <v>1.637463806</v>
      </c>
      <c r="Z48" s="160">
        <f>IF($AD$18&gt;0,'Assumptions (Coal)'!$V$14*Model!$AD$18*'Assumptions (Coal)'!Y$2/10^9,0)</f>
        <v>1.663012843</v>
      </c>
      <c r="AA48" s="160">
        <f>IF($AD$18&gt;0,'Assumptions (Coal)'!$V$14*Model!$AD$18*'Assumptions (Coal)'!Z$2/10^9,0)</f>
        <v>1.688935532</v>
      </c>
      <c r="AB48" s="160">
        <f>IF($AD$18&gt;0,'Assumptions (Coal)'!$V$14*Model!$AD$18*'Assumptions (Coal)'!AA$2/10^9,0)</f>
        <v>1.710915395</v>
      </c>
      <c r="AC48" s="160">
        <f>IF($AD$18&gt;0,'Assumptions (Coal)'!$V$14*Model!$AD$18*'Assumptions (Coal)'!AB$2/10^9,0)</f>
        <v>1.736837906</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0.1706497329</v>
      </c>
      <c r="Z49" s="160">
        <f>IF($AE$18&gt;0,'Assumptions (Coal)'!$V$14*Model!$AE$18*'Assumptions (Coal)'!Y$2/10^9,0)</f>
        <v>0.1733123482</v>
      </c>
      <c r="AA49" s="160">
        <f>IF($AE$18&gt;0,'Assumptions (Coal)'!$V$14*Model!$AE$18*'Assumptions (Coal)'!Z$2/10^9,0)</f>
        <v>0.1760139041</v>
      </c>
      <c r="AB49" s="160">
        <f>IF($AE$18&gt;0,'Assumptions (Coal)'!$V$14*Model!$AE$18*'Assumptions (Coal)'!AA$2/10^9,0)</f>
        <v>0.1783045549</v>
      </c>
      <c r="AC49" s="160">
        <f>IF($AE$18&gt;0,'Assumptions (Coal)'!$V$14*Model!$AE$18*'Assumptions (Coal)'!AB$2/10^9,0)</f>
        <v>0.1810060922</v>
      </c>
      <c r="AD49" s="160">
        <f>IF($AE$18&gt;0,'Assumptions (Coal)'!$V$14*Model!$AE$18*'Assumptions (Coal)'!AC$2/10^9,0)</f>
        <v>0.1836011461</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0.08864207151</v>
      </c>
      <c r="AA50" s="160">
        <f>IF($AF$18&gt;0,'Assumptions (Coal)'!$V$14*Model!$AF$18*'Assumptions (Coal)'!Z$2/10^9,0)</f>
        <v>0.09002380518</v>
      </c>
      <c r="AB50" s="160">
        <f>IF($AF$18&gt;0,'Assumptions (Coal)'!$V$14*Model!$AF$18*'Assumptions (Coal)'!AA$2/10^9,0)</f>
        <v>0.09119537799</v>
      </c>
      <c r="AC50" s="160">
        <f>IF($AF$18&gt;0,'Assumptions (Coal)'!$V$14*Model!$AF$18*'Assumptions (Coal)'!AB$2/10^9,0)</f>
        <v>0.09257710217</v>
      </c>
      <c r="AD50" s="160">
        <f>IF($AF$18&gt;0,'Assumptions (Coal)'!$V$14*Model!$AF$18*'Assumptions (Coal)'!AC$2/10^9,0)</f>
        <v>0.0939043645</v>
      </c>
      <c r="AE50" s="160">
        <f>IF($AF$18&gt;0,'Assumptions (Coal)'!$V$14*Model!$AF$18*'Assumptions (Coal)'!AD$2/10^9,0)</f>
        <v>0.09530450556</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1.088749847</v>
      </c>
      <c r="AB51" s="160">
        <f>IF($AG$18&gt;0,'Assumptions (Coal)'!$V$14*Model!$AG$18*'Assumptions (Coal)'!AA$2/10^9,0)</f>
        <v>1.102918874</v>
      </c>
      <c r="AC51" s="160">
        <f>IF($AG$18&gt;0,'Assumptions (Coal)'!$V$14*Model!$AG$18*'Assumptions (Coal)'!AB$2/10^9,0)</f>
        <v>1.119629476</v>
      </c>
      <c r="AD51" s="160">
        <f>IF($AG$18&gt;0,'Assumptions (Coal)'!$V$14*Model!$AG$18*'Assumptions (Coal)'!AC$2/10^9,0)</f>
        <v>1.135681415</v>
      </c>
      <c r="AE51" s="160">
        <f>IF($AG$18&gt;0,'Assumptions (Coal)'!$V$14*Model!$AG$18*'Assumptions (Coal)'!AD$2/10^9,0)</f>
        <v>1.152614752</v>
      </c>
      <c r="AF51" s="160">
        <f>IF($AG$18&gt;0,'Assumptions (Coal)'!$V$14*Model!$AG$18*'Assumptions (Coal)'!AE$2/10^9,0)</f>
        <v>1.169313549</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0.03871268068</v>
      </c>
      <c r="AE54" s="177">
        <f>IF($AJ$18&gt;0,'Assumptions (Coal)'!$V$14*Model!$AJ$18*'Assumptions (Coal)'!AD$2/10^9,0)</f>
        <v>0.03928989788</v>
      </c>
      <c r="AF54" s="177">
        <f>IF($AJ$18&gt;0,'Assumptions (Coal)'!$V$14*Model!$AJ$18*'Assumptions (Coal)'!AE$2/10^9,0)</f>
        <v>0.03985912019</v>
      </c>
      <c r="AG54" s="177">
        <f>IF($AJ$18&gt;0,'Assumptions (Coal)'!$V$14*Model!$AJ$18*'Assumptions (Coal)'!AF$2/10^9,0)</f>
        <v>0.04039537223</v>
      </c>
      <c r="AH54" s="177">
        <f>IF($AJ$18&gt;0,'Assumptions (Coal)'!$V$14*Model!$AJ$18*'Assumptions (Coal)'!AG$2/10^9,0)</f>
        <v>0.04095378182</v>
      </c>
      <c r="AI54" s="177">
        <f>IF($AJ$18&gt;0,'Assumptions (Coal)'!$V$14*Model!$AJ$18*'Assumptions (Coal)'!AH$2/10^9,0)</f>
        <v>0.04149351816</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0.1395387044</v>
      </c>
      <c r="AF55" s="160">
        <f>IF($AK$18&gt;0,'Assumptions (Coal)'!$V$14*Model!$AK$18*'Assumptions (Coal)'!AE$2/10^9,0)</f>
        <v>0.1415603066</v>
      </c>
      <c r="AG55" s="160">
        <f>IF($AK$18&gt;0,'Assumptions (Coal)'!$V$14*Model!$AK$18*'Assumptions (Coal)'!AF$2/10^9,0)</f>
        <v>0.1434648143</v>
      </c>
      <c r="AH55" s="160">
        <f>IF($AK$18&gt;0,'Assumptions (Coal)'!$V$14*Model!$AK$18*'Assumptions (Coal)'!AG$2/10^9,0)</f>
        <v>0.145448015</v>
      </c>
      <c r="AI55" s="160">
        <f>IF($AK$18&gt;0,'Assumptions (Coal)'!$V$14*Model!$AK$18*'Assumptions (Coal)'!AH$2/10^9,0)</f>
        <v>0.1473648972</v>
      </c>
      <c r="AJ55" s="160">
        <f>IF($AK$18&gt;0,'Assumptions (Coal)'!$V$14*Model!$AK$18*'Assumptions (Coal)'!AI$2/10^9,0)</f>
        <v>0.1493314929</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0.7064740835</v>
      </c>
      <c r="AH57" s="160">
        <f>IF($AM$18&gt;0,'Assumptions (Coal)'!$V$14*Model!$AM$18*'Assumptions (Coal)'!AG$2/10^9,0)</f>
        <v>0.7162401008</v>
      </c>
      <c r="AI57" s="160">
        <f>IF($AM$18&gt;0,'Assumptions (Coal)'!$V$14*Model!$AM$18*'Assumptions (Coal)'!AH$2/10^9,0)</f>
        <v>0.7256795417</v>
      </c>
      <c r="AJ57" s="160">
        <f>IF($AM$18&gt;0,'Assumptions (Coal)'!$V$14*Model!$AM$18*'Assumptions (Coal)'!AI$2/10^9,0)</f>
        <v>0.7353637898</v>
      </c>
      <c r="AK57" s="160">
        <f>IF($AM$18&gt;0,'Assumptions (Coal)'!$V$14*Model!$AM$18*'Assumptions (Coal)'!AJ$2/10^9,0)</f>
        <v>0.745757741</v>
      </c>
      <c r="AL57" s="160">
        <f>IF($AM$18&gt;0,'Assumptions (Coal)'!$V$14*Model!$AM$18*'Assumptions (Coal)'!AK$2/10^9,0)</f>
        <v>0.7561223885</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0.6029712868</v>
      </c>
      <c r="D81" s="177">
        <f>'Assumptions (Coal)'!$V$5*Model!D20</f>
        <v>0.118153397</v>
      </c>
      <c r="E81" s="177">
        <f>'Assumptions (Coal)'!$V$5*Model!E20</f>
        <v>0.2524326576</v>
      </c>
      <c r="F81" s="177">
        <f>'Assumptions (Coal)'!$V$5*Model!F20</f>
        <v>0.2571206448</v>
      </c>
      <c r="G81" s="177">
        <f>'Assumptions (Coal)'!$V$5*Model!G20</f>
        <v>0.2640428475</v>
      </c>
      <c r="H81" s="177">
        <f>'Assumptions (Coal)'!$V$5*Model!H20</f>
        <v>0.2722675435</v>
      </c>
      <c r="I81" s="177">
        <f>'Assumptions (Coal)'!$V$5*Model!I20</f>
        <v>0.4857531632</v>
      </c>
      <c r="J81" s="177">
        <f>'Assumptions (Coal)'!$V$5*Model!J20</f>
        <v>0.3618486849</v>
      </c>
      <c r="K81" s="177">
        <f>'Assumptions (Coal)'!$V$5*Model!K20</f>
        <v>0.2148593172</v>
      </c>
      <c r="L81" s="177">
        <f>'Assumptions (Coal)'!$V$5*Model!L20</f>
        <v>0.2164972684</v>
      </c>
      <c r="M81" s="177">
        <f>'Assumptions (Coal)'!$V$5*Model!M20</f>
        <v>0.2190200089</v>
      </c>
      <c r="N81" s="177">
        <f>'Assumptions (Coal)'!$V$5*Model!N20</f>
        <v>0.2235951498</v>
      </c>
      <c r="O81" s="177">
        <f>'Assumptions (Coal)'!$V$5*Model!O20</f>
        <v>0</v>
      </c>
      <c r="P81" s="177">
        <f>'Assumptions (Coal)'!$V$5*Model!P20</f>
        <v>0</v>
      </c>
      <c r="Q81" s="177">
        <f>'Assumptions (Coal)'!$V$5*Model!Q20</f>
        <v>0</v>
      </c>
      <c r="R81" s="177">
        <f>'Assumptions (Coal)'!$V$5*Model!R20</f>
        <v>2.184835605</v>
      </c>
      <c r="S81" s="177">
        <f>'Assumptions (Coal)'!$V$5*Model!S20</f>
        <v>2.44722196</v>
      </c>
      <c r="T81" s="177">
        <f>'Assumptions (Coal)'!$V$5*Model!T20</f>
        <v>2.876048692</v>
      </c>
      <c r="U81" s="177">
        <f>'Assumptions (Coal)'!$V$5*Model!U20</f>
        <v>3.344109646</v>
      </c>
      <c r="V81" s="177">
        <f>'Assumptions (Coal)'!$V$5*Model!V20</f>
        <v>4.321675239</v>
      </c>
      <c r="W81" s="177">
        <f>'Assumptions (Coal)'!$V$5*Model!W20</f>
        <v>6.450391185</v>
      </c>
      <c r="X81" s="177">
        <f>'Assumptions (Coal)'!$V$5*Model!X20</f>
        <v>4.114873128</v>
      </c>
      <c r="Y81" s="177">
        <f>'Assumptions (Coal)'!$V$5*Model!Y20</f>
        <v>3.90735544</v>
      </c>
      <c r="Z81" s="177">
        <f>'Assumptions (Coal)'!$V$5*Model!Z20</f>
        <v>3.462705019</v>
      </c>
      <c r="AA81" s="177">
        <f>'Assumptions (Coal)'!$V$5*Model!AA20</f>
        <v>3.3943365</v>
      </c>
      <c r="AB81" s="177">
        <f>'Assumptions (Coal)'!$V$5*Model!AB20</f>
        <v>2.167930034</v>
      </c>
      <c r="AC81" s="177">
        <f>'Assumptions (Coal)'!$V$5*Model!AC20</f>
        <v>1.25202023</v>
      </c>
      <c r="AD81" s="177">
        <f>'Assumptions (Coal)'!$V$5*Model!AD20</f>
        <v>0.5807598426</v>
      </c>
      <c r="AE81" s="177">
        <f>'Assumptions (Coal)'!$V$5*Model!AE20</f>
        <v>0.5706991437</v>
      </c>
      <c r="AF81" s="177">
        <f>'Assumptions (Coal)'!$V$5*Model!AF20</f>
        <v>0.5402931902</v>
      </c>
      <c r="AG81" s="177">
        <f>'Assumptions (Coal)'!$V$5*Model!AG20</f>
        <v>0.356133708</v>
      </c>
      <c r="AH81" s="177">
        <f>'Assumptions (Coal)'!$V$5*Model!AH20</f>
        <v>0.361056759</v>
      </c>
      <c r="AI81" s="177">
        <f>'Assumptions (Coal)'!$V$5*Model!AI20</f>
        <v>0.3658151829</v>
      </c>
      <c r="AJ81" s="177">
        <f>'Assumptions (Coal)'!$V$5*Model!AJ20</f>
        <v>0.3538781131</v>
      </c>
      <c r="AK81" s="177">
        <f>'Assumptions (Coal)'!$V$5*Model!AK20</f>
        <v>0.2983030964</v>
      </c>
      <c r="AL81" s="177">
        <f>'Assumptions (Coal)'!$V$5*Model!AL20</f>
        <v>0.3024489554</v>
      </c>
      <c r="AM81" s="177">
        <f>'Assumptions (Coal)'!$V$5*Model!AM20</f>
        <v>0</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0.9044569303</v>
      </c>
      <c r="D82" s="176">
        <f>'Assumptions (Coal)'!$V$6*Model!D20</f>
        <v>0.1772300954</v>
      </c>
      <c r="E82" s="176">
        <f>'Assumptions (Coal)'!$V$6*Model!E20</f>
        <v>0.3786489864</v>
      </c>
      <c r="F82" s="176">
        <f>'Assumptions (Coal)'!$V$6*Model!F20</f>
        <v>0.3856809671</v>
      </c>
      <c r="G82" s="176">
        <f>'Assumptions (Coal)'!$V$6*Model!G20</f>
        <v>0.3960642712</v>
      </c>
      <c r="H82" s="176">
        <f>'Assumptions (Coal)'!$V$6*Model!H20</f>
        <v>0.4084013152</v>
      </c>
      <c r="I82" s="176">
        <f>'Assumptions (Coal)'!$V$6*Model!I20</f>
        <v>0.7286297449</v>
      </c>
      <c r="J82" s="176">
        <f>'Assumptions (Coal)'!$V$6*Model!J20</f>
        <v>0.5427730273</v>
      </c>
      <c r="K82" s="176">
        <f>'Assumptions (Coal)'!$V$6*Model!K20</f>
        <v>0.3222889758</v>
      </c>
      <c r="L82" s="176">
        <f>'Assumptions (Coal)'!$V$6*Model!L20</f>
        <v>0.3247459025</v>
      </c>
      <c r="M82" s="176">
        <f>'Assumptions (Coal)'!$V$6*Model!M20</f>
        <v>0.3285300133</v>
      </c>
      <c r="N82" s="176">
        <f>'Assumptions (Coal)'!$V$6*Model!N20</f>
        <v>0.3353927248</v>
      </c>
      <c r="O82" s="176">
        <f>'Assumptions (Coal)'!$V$6*Model!O20</f>
        <v>0</v>
      </c>
      <c r="P82" s="176">
        <f>'Assumptions (Coal)'!$V$6*Model!P20</f>
        <v>0</v>
      </c>
      <c r="Q82" s="176">
        <f>'Assumptions (Coal)'!$V$6*Model!Q20</f>
        <v>0</v>
      </c>
      <c r="R82" s="176">
        <f>'Assumptions (Coal)'!$V$6*Model!R20</f>
        <v>3.277253408</v>
      </c>
      <c r="S82" s="176">
        <f>'Assumptions (Coal)'!$V$6*Model!S20</f>
        <v>3.67083294</v>
      </c>
      <c r="T82" s="176">
        <f>'Assumptions (Coal)'!$V$6*Model!T20</f>
        <v>4.314073039</v>
      </c>
      <c r="U82" s="176">
        <f>'Assumptions (Coal)'!$V$6*Model!U20</f>
        <v>5.016164469</v>
      </c>
      <c r="V82" s="176">
        <f>'Assumptions (Coal)'!$V$6*Model!V20</f>
        <v>6.482512859</v>
      </c>
      <c r="W82" s="176">
        <f>'Assumptions (Coal)'!$V$6*Model!W20</f>
        <v>9.675586777</v>
      </c>
      <c r="X82" s="176">
        <f>'Assumptions (Coal)'!$V$6*Model!X20</f>
        <v>6.172309692</v>
      </c>
      <c r="Y82" s="176">
        <f>'Assumptions (Coal)'!$V$6*Model!Y20</f>
        <v>5.86103316</v>
      </c>
      <c r="Z82" s="176">
        <f>'Assumptions (Coal)'!$V$6*Model!Z20</f>
        <v>5.194057528</v>
      </c>
      <c r="AA82" s="176">
        <f>'Assumptions (Coal)'!$V$6*Model!AA20</f>
        <v>5.09150475</v>
      </c>
      <c r="AB82" s="176">
        <f>'Assumptions (Coal)'!$V$6*Model!AB20</f>
        <v>3.25189505</v>
      </c>
      <c r="AC82" s="176">
        <f>'Assumptions (Coal)'!$V$6*Model!AC20</f>
        <v>1.878030346</v>
      </c>
      <c r="AD82" s="176">
        <f>'Assumptions (Coal)'!$V$6*Model!AD20</f>
        <v>0.8711397639</v>
      </c>
      <c r="AE82" s="176">
        <f>'Assumptions (Coal)'!$V$6*Model!AE20</f>
        <v>0.8560487156</v>
      </c>
      <c r="AF82" s="176">
        <f>'Assumptions (Coal)'!$V$6*Model!AF20</f>
        <v>0.8104397853</v>
      </c>
      <c r="AG82" s="176">
        <f>'Assumptions (Coal)'!$V$6*Model!AG20</f>
        <v>0.534200562</v>
      </c>
      <c r="AH82" s="176">
        <f>'Assumptions (Coal)'!$V$6*Model!AH20</f>
        <v>0.5415851385</v>
      </c>
      <c r="AI82" s="176">
        <f>'Assumptions (Coal)'!$V$6*Model!AI20</f>
        <v>0.5487227743</v>
      </c>
      <c r="AJ82" s="176">
        <f>'Assumptions (Coal)'!$V$6*Model!AJ20</f>
        <v>0.5308171696</v>
      </c>
      <c r="AK82" s="176">
        <f>'Assumptions (Coal)'!$V$6*Model!AK20</f>
        <v>0.4474546446</v>
      </c>
      <c r="AL82" s="176">
        <f>'Assumptions (Coal)'!$V$6*Model!AL20</f>
        <v>0.4536734331</v>
      </c>
      <c r="AM82" s="176">
        <f>'Assumptions (Coal)'!$V$6*Model!AM20</f>
        <v>0</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-0.02847298818</v>
      </c>
      <c r="E83" s="177">
        <f t="array" ref="E83">SUM(IF(ISERROR(E84:E135),"",E84:E135))</f>
        <v>-0.02982545512</v>
      </c>
      <c r="F83" s="177">
        <f t="array" ref="F83">SUM(IF(ISERROR(F84:F135),"",F84:F135))</f>
        <v>-0.03124216424</v>
      </c>
      <c r="G83" s="177">
        <f t="array" ref="G83">SUM(IF(ISERROR(G84:G135),"",G84:G135))</f>
        <v>-0.03272616704</v>
      </c>
      <c r="H83" s="177">
        <f t="array" ref="H83">SUM(IF(ISERROR(H84:H135),"",H84:H135))</f>
        <v>-0.03428065997</v>
      </c>
      <c r="I83" s="177">
        <f t="array" ref="I83">SUM(IF(ISERROR(I84:I135),"",I84:I135))</f>
        <v>-0.03590899132</v>
      </c>
      <c r="J83" s="177">
        <f t="array" ref="J83">SUM(IF(ISERROR(J84:J135),"",J84:J135))</f>
        <v>-0.07297352392</v>
      </c>
      <c r="K83" s="177">
        <f t="array" ref="K83">SUM(IF(ISERROR(K84:K135),"",K84:K135))</f>
        <v>-0.1164275641</v>
      </c>
      <c r="L83" s="177">
        <f t="array" ref="L83">SUM(IF(ISERROR(L84:L135),"",L84:L135))</f>
        <v>-0.1219578734</v>
      </c>
      <c r="M83" s="177">
        <f t="array" ref="M83">SUM(IF(ISERROR(M84:M135),"",M84:M135))</f>
        <v>-0.1277508723</v>
      </c>
      <c r="N83" s="177">
        <f t="array" ref="N83">SUM(IF(ISERROR(N84:N135),"",N84:N135))</f>
        <v>-0.1338190388</v>
      </c>
      <c r="O83" s="177">
        <f t="array" ref="O83">SUM(IF(ISERROR(O84:O135),"",O84:O135))</f>
        <v>-0.2010896553</v>
      </c>
      <c r="P83" s="177">
        <f t="array" ref="P83">SUM(IF(ISERROR(P84:P135),"",P84:P135))</f>
        <v>-0.210641414</v>
      </c>
      <c r="Q83" s="177">
        <f t="array" ref="Q83">SUM(IF(ISERROR(Q84:Q135),"",Q84:Q135))</f>
        <v>-0.2206468811</v>
      </c>
      <c r="R83" s="177">
        <f t="array" ref="R83">SUM(IF(ISERROR(R84:R135),"",R84:R135))</f>
        <v>-0.231127608</v>
      </c>
      <c r="S83" s="177">
        <f t="array" ref="S83">SUM(IF(ISERROR(S84:S135),"",S84:S135))</f>
        <v>-0.1849920451</v>
      </c>
      <c r="T83" s="177">
        <f t="array" ref="T83">SUM(IF(ISERROR(T84:T135),"",T84:T135))</f>
        <v>-0.1937791672</v>
      </c>
      <c r="U83" s="177">
        <f t="array" ref="U83">SUM(IF(ISERROR(U84:U135),"",U84:U135))</f>
        <v>-0.2029836776</v>
      </c>
      <c r="V83" s="177">
        <f t="array" ref="V83">SUM(IF(ISERROR(V84:V135),"",V84:V135))</f>
        <v>-0.2126254023</v>
      </c>
      <c r="W83" s="177">
        <f t="array" ref="W83">SUM(IF(ISERROR(W84:W135),"",W84:W135))</f>
        <v>-0.2227251089</v>
      </c>
      <c r="X83" s="177">
        <f t="array" ref="X83">SUM(IF(ISERROR(X84:X135),"",X84:X135))</f>
        <v>-0.9099078975</v>
      </c>
      <c r="Y83" s="177">
        <f t="array" ref="Y83">SUM(IF(ISERROR(Y84:Y135),"",Y84:Y135))</f>
        <v>-0.960296868</v>
      </c>
      <c r="Z83" s="177">
        <f t="array" ref="Z83">SUM(IF(ISERROR(Z84:Z135),"",Z84:Z135))</f>
        <v>-1.055472808</v>
      </c>
      <c r="AA83" s="177">
        <f t="array" ref="AA83">SUM(IF(ISERROR(AA84:AA135),"",AA84:AA135))</f>
        <v>-1.244940869</v>
      </c>
      <c r="AB83" s="177">
        <f t="array" ref="AB83">SUM(IF(ISERROR(AB84:AB135),"",AB84:AB135))</f>
        <v>-1.634322976</v>
      </c>
      <c r="AC83" s="177">
        <f t="array" ref="AC83">SUM(IF(ISERROR(AC84:AC135),"",AC84:AC135))</f>
        <v>-1.967315965</v>
      </c>
      <c r="AD83" s="177">
        <f t="array" ref="AD83">SUM(IF(ISERROR(AD84:AD135),"",AD84:AD135))</f>
        <v>-2.128393873</v>
      </c>
      <c r="AE83" s="177">
        <f t="array" ref="AE83">SUM(IF(ISERROR(AE84:AE135),"",AE84:AE135))</f>
        <v>-2.249568888</v>
      </c>
      <c r="AF83" s="177">
        <f t="array" ref="AF83">SUM(IF(ISERROR(AF84:AF135),"",AF84:AF135))</f>
        <v>-2.366843174</v>
      </c>
      <c r="AG83" s="177">
        <f t="array" ref="AG83">SUM(IF(ISERROR(AG84:AG135),"",AG84:AG135))</f>
        <v>-2.607122428</v>
      </c>
      <c r="AH83" s="177">
        <f t="array" ref="AH83">SUM(IF(ISERROR(AH84:AH135),"",AH84:AH135))</f>
        <v>-2.730960744</v>
      </c>
      <c r="AI83" s="177">
        <f t="array" ref="AI83">SUM(IF(ISERROR(AI84:AI135),"",AI84:AI135))</f>
        <v>-2.860681379</v>
      </c>
      <c r="AJ83" s="177">
        <f t="array" ref="AJ83">SUM(IF(ISERROR(AJ84:AJ135),"",AJ84:AJ135))</f>
        <v>-3.001110278</v>
      </c>
      <c r="AK83" s="177">
        <f t="array" ref="AK83">SUM(IF(ISERROR(AK84:AK135),"",AK84:AK135))</f>
        <v>-3.160033794</v>
      </c>
      <c r="AL83" s="177">
        <f t="array" ref="AL83">SUM(IF(ISERROR(AL84:AL135),"",AL84:AL135))</f>
        <v>-3.3101354</v>
      </c>
      <c r="AM83" s="177">
        <f t="array" ref="AM83">SUM(IF(ISERROR(AM84:AM135),"",AM84:AM135))</f>
        <v>-2.193002355</v>
      </c>
      <c r="AN83" s="177">
        <f t="array" ref="AN83">SUM(IF(ISERROR(AN84:AN135),"",AN84:AN135))</f>
        <v>-2.140519038</v>
      </c>
      <c r="AO83" s="177">
        <f t="array" ref="AO83">SUM(IF(ISERROR(AO84:AO135),"",AO84:AO135))</f>
        <v>-1.981880145</v>
      </c>
      <c r="AP83" s="177">
        <f t="array" ref="AP83">SUM(IF(ISERROR(AP84:AP135),"",AP84:AP135))</f>
        <v>-1.796530412</v>
      </c>
      <c r="AQ83" s="177">
        <f t="array" ref="AQ83">SUM(IF(ISERROR(AQ84:AQ135),"",AQ84:AQ135))</f>
        <v>-1.219420489</v>
      </c>
      <c r="AR83" s="177">
        <f t="array" ref="AR83">SUM(IF(ISERROR(AR84:AR135),"",AR84:AR135))</f>
        <v>-0.7651096185</v>
      </c>
      <c r="AS83" s="177">
        <f t="array" ref="AS83">SUM(IF(ISERROR(AS84:AS135),"",AS84:AS135))</f>
        <v>-0.420694238</v>
      </c>
      <c r="AT83" s="177">
        <f t="array" ref="AT83">SUM(IF(ISERROR(AT84:AT135),"",AT84:AT135))</f>
        <v>-0.4004060398</v>
      </c>
      <c r="AU83" s="177">
        <f t="array" ref="AU83">SUM(IF(ISERROR(AU84:AU135),"",AU84:AU135))</f>
        <v>-0.3985242663</v>
      </c>
      <c r="AV83" s="177">
        <f t="array" ref="AV83">SUM(IF(ISERROR(AV84:AV135),"",AV84:AV135))</f>
        <v>-0.1609907145</v>
      </c>
      <c r="AW83" s="177">
        <f t="array" ref="AW83">SUM(IF(ISERROR(AW84:AW135),"",AW84:AW135))</f>
        <v>-0.1686377734</v>
      </c>
      <c r="AX83" s="177">
        <f t="array" ref="AX83">SUM(IF(ISERROR(AX84:AX135),"",AX84:AX135))</f>
        <v>-0.1766480676</v>
      </c>
      <c r="AY83" s="177">
        <f t="array" ref="AY83">SUM(IF(ISERROR(AY84:AY135),"",AY84:AY135))</f>
        <v>-0.1759189344</v>
      </c>
      <c r="AZ83" s="177">
        <f t="array" ref="AZ83">SUM(IF(ISERROR(AZ84:AZ135),"",AZ84:AZ135))</f>
        <v>-0.1514368491</v>
      </c>
      <c r="BA83" s="177">
        <f t="array" ref="BA83">SUM(IF(ISERROR(BA84:BA135),"",BA84:BA135))</f>
        <v>-0.1586300994</v>
      </c>
      <c r="BB83" s="177">
        <f t="array" ref="BB83">SUM(IF(ISERROR(BB84:BB135),"",BB84:BB135))</f>
        <v>0</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-0.02847298818</v>
      </c>
      <c r="E85" s="177">
        <f>IF($D$18&gt;0,PPMT('Assumptions (Coal)'!$V$7,Model!X$1,'Assumptions (Coal)'!$V$10,'Assumptions (Coal)'!$V$5*Model!$D$18*'Assumptions (Coal)'!$B$2/10^9),0)</f>
        <v>-0.02982545512</v>
      </c>
      <c r="F85" s="177">
        <f>IF($D$18&gt;0,PPMT('Assumptions (Coal)'!$V$7,Model!Y$1,'Assumptions (Coal)'!$V$10,'Assumptions (Coal)'!$V$5*Model!$D$18*'Assumptions (Coal)'!$B$2/10^9),0)</f>
        <v>-0.03124216424</v>
      </c>
      <c r="G85" s="177">
        <f>IF($D$18&gt;0,PPMT('Assumptions (Coal)'!$V$7,Model!Z$1,'Assumptions (Coal)'!$V$10,'Assumptions (Coal)'!$V$5*Model!$D$18*'Assumptions (Coal)'!$B$2/10^9),0)</f>
        <v>-0.03272616704</v>
      </c>
      <c r="H85" s="177">
        <f>IF($D$18&gt;0,PPMT('Assumptions (Coal)'!$V$7,Model!AA$1,'Assumptions (Coal)'!$V$10,'Assumptions (Coal)'!$V$5*Model!$D$18*'Assumptions (Coal)'!$B$2/10^9),0)</f>
        <v>-0.03428065997</v>
      </c>
      <c r="I85" s="177">
        <f>IF($D$18&gt;0,PPMT('Assumptions (Coal)'!$V$7,Model!AB$1,'Assumptions (Coal)'!$V$10,'Assumptions (Coal)'!$V$5*Model!$D$18*'Assumptions (Coal)'!$B$2/10^9),0)</f>
        <v>-0.03590899132</v>
      </c>
      <c r="J85" s="177">
        <f>IF($D$18&gt;0,PPMT('Assumptions (Coal)'!$V$7,Model!AC$1,'Assumptions (Coal)'!$V$10,'Assumptions (Coal)'!$V$5*Model!$D$18*'Assumptions (Coal)'!$B$2/10^9),0)</f>
        <v>-0.03761466841</v>
      </c>
      <c r="K85" s="177">
        <f>IF($D$18&gt;0,PPMT('Assumptions (Coal)'!$V$7,Model!AD$1,'Assumptions (Coal)'!$V$10,'Assumptions (Coal)'!$V$5*Model!$D$18*'Assumptions (Coal)'!$B$2/10^9),0)</f>
        <v>-0.03940136516</v>
      </c>
      <c r="L85" s="177">
        <f>IF($D$18&gt;0,PPMT('Assumptions (Coal)'!$V$7,Model!AE$1,'Assumptions (Coal)'!$V$10,'Assumptions (Coal)'!$V$5*Model!$D$18*'Assumptions (Coal)'!$B$2/10^9),0)</f>
        <v>-0.04127293001</v>
      </c>
      <c r="M85" s="177">
        <f>IF($D$18&gt;0,PPMT('Assumptions (Coal)'!$V$7,Model!AF$1,'Assumptions (Coal)'!$V$10,'Assumptions (Coal)'!$V$5*Model!$D$18*'Assumptions (Coal)'!$B$2/10^9),0)</f>
        <v>-0.04323339418</v>
      </c>
      <c r="N85" s="177">
        <f>IF($D$18&gt;0,PPMT('Assumptions (Coal)'!$V$7,Model!AG$1,'Assumptions (Coal)'!$V$10,'Assumptions (Coal)'!$V$5*Model!$D$18*'Assumptions (Coal)'!$B$2/10^9),0)</f>
        <v>-0.0452869804</v>
      </c>
      <c r="O85" s="177">
        <f>IF($D$18&gt;0,PPMT('Assumptions (Coal)'!$V$7,Model!AH$1,'Assumptions (Coal)'!$V$10,'Assumptions (Coal)'!$V$5*Model!$D$18*'Assumptions (Coal)'!$B$2/10^9),0)</f>
        <v>-0.04743811197</v>
      </c>
      <c r="P85" s="177">
        <f>IF($D$18&gt;0,PPMT('Assumptions (Coal)'!$V$7,Model!AI$1,'Assumptions (Coal)'!$V$10,'Assumptions (Coal)'!$V$5*Model!$D$18*'Assumptions (Coal)'!$B$2/10^9),0)</f>
        <v>-0.04969142229</v>
      </c>
      <c r="Q85" s="177">
        <f>IF($D$18&gt;0,PPMT('Assumptions (Coal)'!$V$7,Model!AJ$1,'Assumptions (Coal)'!$V$10,'Assumptions (Coal)'!$V$5*Model!$D$18*'Assumptions (Coal)'!$B$2/10^9),0)</f>
        <v>-0.05205176485</v>
      </c>
      <c r="R85" s="177">
        <f>IF($D$18&gt;0,PPMT('Assumptions (Coal)'!$V$7,Model!AK$1,'Assumptions (Coal)'!$V$10,'Assumptions (Coal)'!$V$5*Model!$D$18*'Assumptions (Coal)'!$B$2/10^9),0)</f>
        <v>-0.05452422368</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-0.0353588555</v>
      </c>
      <c r="K91" s="160">
        <f>IF($J$18&gt;0,PPMT('Assumptions (Coal)'!$V$7,Model!X$1,'Assumptions (Coal)'!$V$10,'Assumptions (Coal)'!$V$5*Model!$J$18*AVERAGE('Assumptions (Coal)'!$C$2:$H$2)/10^9),0)</f>
        <v>-0.03703840114</v>
      </c>
      <c r="L91" s="160">
        <f>IF($J$18&gt;0,PPMT('Assumptions (Coal)'!$V$7,Model!Y$1,'Assumptions (Coal)'!$V$10,'Assumptions (Coal)'!$V$5*Model!$J$18*AVERAGE('Assumptions (Coal)'!$C$2:$H$2)/10^9),0)</f>
        <v>-0.0387977252</v>
      </c>
      <c r="M91" s="160">
        <f>IF($J$18&gt;0,PPMT('Assumptions (Coal)'!$V$7,Model!Z$1,'Assumptions (Coal)'!$V$10,'Assumptions (Coal)'!$V$5*Model!$J$18*AVERAGE('Assumptions (Coal)'!$C$2:$H$2)/10^9),0)</f>
        <v>-0.04064061714</v>
      </c>
      <c r="N91" s="177">
        <f>IF($J$18&gt;0,PPMT('Assumptions (Coal)'!$V$7,Model!AA$1,'Assumptions (Coal)'!$V$10,'Assumptions (Coal)'!$V$5*Model!$J$18*AVERAGE('Assumptions (Coal)'!$C$2:$H$2)/10^9),0)</f>
        <v>-0.04257104646</v>
      </c>
      <c r="O91" s="160">
        <f>IF($J$18&gt;0,PPMT('Assumptions (Coal)'!$V$7,Model!AB$1,'Assumptions (Coal)'!$V$10,'Assumptions (Coal)'!$V$5*Model!$J$18*AVERAGE('Assumptions (Coal)'!$C$2:$H$2)/10^9),0)</f>
        <v>-0.04459317116</v>
      </c>
      <c r="P91" s="160">
        <f>IF($J$18&gt;0,PPMT('Assumptions (Coal)'!$V$7,Model!AC$1,'Assumptions (Coal)'!$V$10,'Assumptions (Coal)'!$V$5*Model!$J$18*AVERAGE('Assumptions (Coal)'!$C$2:$H$2)/10^9),0)</f>
        <v>-0.04671134679</v>
      </c>
      <c r="Q91" s="160">
        <f>IF($J$18&gt;0,PPMT('Assumptions (Coal)'!$V$7,Model!AD$1,'Assumptions (Coal)'!$V$10,'Assumptions (Coal)'!$V$5*Model!$J$18*AVERAGE('Assumptions (Coal)'!$C$2:$H$2)/10^9),0)</f>
        <v>-0.04893013577</v>
      </c>
      <c r="R91" s="160">
        <f>IF($J$18&gt;0,PPMT('Assumptions (Coal)'!$V$7,Model!AE$1,'Assumptions (Coal)'!$V$10,'Assumptions (Coal)'!$V$5*Model!$J$18*AVERAGE('Assumptions (Coal)'!$C$2:$H$2)/10^9),0)</f>
        <v>-0.05125431722</v>
      </c>
      <c r="S91" s="160">
        <f>IF($J$18&gt;0,PPMT('Assumptions (Coal)'!$V$7,Model!AF$1,'Assumptions (Coal)'!$V$10,'Assumptions (Coal)'!$V$5*Model!$J$18*AVERAGE('Assumptions (Coal)'!$C$2:$H$2)/10^9),0)</f>
        <v>-0.05368889728</v>
      </c>
      <c r="T91" s="160">
        <f>IF($J$18&gt;0,PPMT('Assumptions (Coal)'!$V$7,Model!AG$1,'Assumptions (Coal)'!$V$10,'Assumptions (Coal)'!$V$5*Model!$J$18*AVERAGE('Assumptions (Coal)'!$C$2:$H$2)/10^9),0)</f>
        <v>-0.0562391199</v>
      </c>
      <c r="U91" s="160">
        <f>IF($J$18&gt;0,PPMT('Assumptions (Coal)'!$V$7,Model!AH$1,'Assumptions (Coal)'!$V$10,'Assumptions (Coal)'!$V$5*Model!$J$18*AVERAGE('Assumptions (Coal)'!$C$2:$H$2)/10^9),0)</f>
        <v>-0.0589104781</v>
      </c>
      <c r="V91" s="160">
        <f>IF($J$18&gt;0,PPMT('Assumptions (Coal)'!$V$7,Model!AI$1,'Assumptions (Coal)'!$V$10,'Assumptions (Coal)'!$V$5*Model!$J$18*AVERAGE('Assumptions (Coal)'!$C$2:$H$2)/10^9),0)</f>
        <v>-0.06170872581</v>
      </c>
      <c r="W91" s="160">
        <f>IF($J$18&gt;0,PPMT('Assumptions (Coal)'!$V$7,Model!AJ$1,'Assumptions (Coal)'!$V$10,'Assumptions (Coal)'!$V$5*Model!$J$18*AVERAGE('Assumptions (Coal)'!$C$2:$H$2)/10^9),0)</f>
        <v>-0.06463989028</v>
      </c>
      <c r="X91" s="160">
        <f>IF($J$18&gt;0,PPMT('Assumptions (Coal)'!$V$7,Model!AK$1,'Assumptions (Coal)'!$V$10,'Assumptions (Coal)'!$V$5*Model!$J$18*AVERAGE('Assumptions (Coal)'!$C$2:$H$2)/10^9),0)</f>
        <v>-0.06771028507</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-0.03998779776</v>
      </c>
      <c r="L92" s="160">
        <f>IF($K$18&gt;0,PPMT('Assumptions (Coal)'!$V$7,Model!X$1,'Assumptions (Coal)'!$V$10,'Assumptions (Coal)'!$V$5*Model!$K$18*AVERAGE('Assumptions (Coal)'!$D$2:$I$2)/10^9),0)</f>
        <v>-0.04188721816</v>
      </c>
      <c r="M92" s="160">
        <f>IF($K$18&gt;0,PPMT('Assumptions (Coal)'!$V$7,Model!Y$1,'Assumptions (Coal)'!$V$10,'Assumptions (Coal)'!$V$5*Model!$K$18*AVERAGE('Assumptions (Coal)'!$D$2:$I$2)/10^9),0)</f>
        <v>-0.04387686102</v>
      </c>
      <c r="N92" s="177">
        <f>IF($K$18&gt;0,PPMT('Assumptions (Coal)'!$V$7,Model!Z$1,'Assumptions (Coal)'!$V$10,'Assumptions (Coal)'!$V$5*Model!$K$18*AVERAGE('Assumptions (Coal)'!$D$2:$I$2)/10^9),0)</f>
        <v>-0.04596101192</v>
      </c>
      <c r="O92" s="160">
        <f>IF($K$18&gt;0,PPMT('Assumptions (Coal)'!$V$7,Model!AA$1,'Assumptions (Coal)'!$V$10,'Assumptions (Coal)'!$V$5*Model!$K$18*AVERAGE('Assumptions (Coal)'!$D$2:$I$2)/10^9),0)</f>
        <v>-0.04814415998</v>
      </c>
      <c r="P92" s="160">
        <f>IF($K$18&gt;0,PPMT('Assumptions (Coal)'!$V$7,Model!AB$1,'Assumptions (Coal)'!$V$10,'Assumptions (Coal)'!$V$5*Model!$K$18*AVERAGE('Assumptions (Coal)'!$D$2:$I$2)/10^9),0)</f>
        <v>-0.05043100758</v>
      </c>
      <c r="Q92" s="160">
        <f>IF($K$18&gt;0,PPMT('Assumptions (Coal)'!$V$7,Model!AC$1,'Assumptions (Coal)'!$V$10,'Assumptions (Coal)'!$V$5*Model!$K$18*AVERAGE('Assumptions (Coal)'!$D$2:$I$2)/10^9),0)</f>
        <v>-0.05282648044</v>
      </c>
      <c r="R92" s="160">
        <f>IF($K$18&gt;0,PPMT('Assumptions (Coal)'!$V$7,Model!AD$1,'Assumptions (Coal)'!$V$10,'Assumptions (Coal)'!$V$5*Model!$K$18*AVERAGE('Assumptions (Coal)'!$D$2:$I$2)/10^9),0)</f>
        <v>-0.05533573827</v>
      </c>
      <c r="S92" s="160">
        <f>IF($K$18&gt;0,PPMT('Assumptions (Coal)'!$V$7,Model!AE$1,'Assumptions (Coal)'!$V$10,'Assumptions (Coal)'!$V$5*Model!$K$18*AVERAGE('Assumptions (Coal)'!$D$2:$I$2)/10^9),0)</f>
        <v>-0.05796418583</v>
      </c>
      <c r="T92" s="160">
        <f>IF($K$18&gt;0,PPMT('Assumptions (Coal)'!$V$7,Model!AF$1,'Assumptions (Coal)'!$V$10,'Assumptions (Coal)'!$V$5*Model!$K$18*AVERAGE('Assumptions (Coal)'!$D$2:$I$2)/10^9),0)</f>
        <v>-0.06071748466</v>
      </c>
      <c r="U92" s="160">
        <f>IF($K$18&gt;0,PPMT('Assumptions (Coal)'!$V$7,Model!AG$1,'Assumptions (Coal)'!$V$10,'Assumptions (Coal)'!$V$5*Model!$K$18*AVERAGE('Assumptions (Coal)'!$D$2:$I$2)/10^9),0)</f>
        <v>-0.06360156518</v>
      </c>
      <c r="V92" s="160">
        <f>IF($K$18&gt;0,PPMT('Assumptions (Coal)'!$V$7,Model!AH$1,'Assumptions (Coal)'!$V$10,'Assumptions (Coal)'!$V$5*Model!$K$18*AVERAGE('Assumptions (Coal)'!$D$2:$I$2)/10^9),0)</f>
        <v>-0.06662263953</v>
      </c>
      <c r="W92" s="160">
        <f>IF($K$18&gt;0,PPMT('Assumptions (Coal)'!$V$7,Model!AI$1,'Assumptions (Coal)'!$V$10,'Assumptions (Coal)'!$V$5*Model!$K$18*AVERAGE('Assumptions (Coal)'!$D$2:$I$2)/10^9),0)</f>
        <v>-0.06978721491</v>
      </c>
      <c r="X92" s="160">
        <f>IF($K$18&gt;0,PPMT('Assumptions (Coal)'!$V$7,Model!AJ$1,'Assumptions (Coal)'!$V$10,'Assumptions (Coal)'!$V$5*Model!$K$18*AVERAGE('Assumptions (Coal)'!$D$2:$I$2)/10^9),0)</f>
        <v>-0.07310210761</v>
      </c>
      <c r="Y92" s="160">
        <f>IF($K$18&gt;0,PPMT('Assumptions (Coal)'!$V$7,Model!AK$1,'Assumptions (Coal)'!$V$10,'Assumptions (Coal)'!$V$5*Model!$K$18*AVERAGE('Assumptions (Coal)'!$D$2:$I$2)/10^9),0)</f>
        <v>-0.07657445772</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-0.06091421221</v>
      </c>
      <c r="P96" s="160">
        <f>IF($O$18&gt;0,PPMT('Assumptions (Coal)'!$V$7,Model!X$1,'Assumptions (Coal)'!$V$10,'Assumptions (Coal)'!$V$5*Model!$O$18*AVERAGE('Assumptions (Coal)'!$H$2:$M$2)/10^9),0)</f>
        <v>-0.06380763729</v>
      </c>
      <c r="Q96" s="160">
        <f>IF($O$18&gt;0,PPMT('Assumptions (Coal)'!$V$7,Model!Y$1,'Assumptions (Coal)'!$V$10,'Assumptions (Coal)'!$V$5*Model!$O$18*AVERAGE('Assumptions (Coal)'!$H$2:$M$2)/10^9),0)</f>
        <v>-0.06683850007</v>
      </c>
      <c r="R96" s="160">
        <f>IF($O$18&gt;0,PPMT('Assumptions (Coal)'!$V$7,Model!Z$1,'Assumptions (Coal)'!$V$10,'Assumptions (Coal)'!$V$5*Model!$O$18*AVERAGE('Assumptions (Coal)'!$H$2:$M$2)/10^9),0)</f>
        <v>-0.07001332882</v>
      </c>
      <c r="S96" s="160">
        <f>IF($O$18&gt;0,PPMT('Assumptions (Coal)'!$V$7,Model!AA$1,'Assumptions (Coal)'!$V$10,'Assumptions (Coal)'!$V$5*Model!$O$18*AVERAGE('Assumptions (Coal)'!$H$2:$M$2)/10^9),0)</f>
        <v>-0.07333896194</v>
      </c>
      <c r="T96" s="160">
        <f>IF($O$18&gt;0,PPMT('Assumptions (Coal)'!$V$7,Model!AB$1,'Assumptions (Coal)'!$V$10,'Assumptions (Coal)'!$V$5*Model!$O$18*AVERAGE('Assumptions (Coal)'!$H$2:$M$2)/10^9),0)</f>
        <v>-0.07682256263</v>
      </c>
      <c r="U96" s="160">
        <f>IF($O$18&gt;0,PPMT('Assumptions (Coal)'!$V$7,Model!AC$1,'Assumptions (Coal)'!$V$10,'Assumptions (Coal)'!$V$5*Model!$O$18*AVERAGE('Assumptions (Coal)'!$H$2:$M$2)/10^9),0)</f>
        <v>-0.08047163435</v>
      </c>
      <c r="V96" s="160">
        <f>IF($O$18&gt;0,PPMT('Assumptions (Coal)'!$V$7,Model!AD$1,'Assumptions (Coal)'!$V$10,'Assumptions (Coal)'!$V$5*Model!$O$18*AVERAGE('Assumptions (Coal)'!$H$2:$M$2)/10^9),0)</f>
        <v>-0.08429403699</v>
      </c>
      <c r="W96" s="160">
        <f>IF($O$18&gt;0,PPMT('Assumptions (Coal)'!$V$7,Model!AE$1,'Assumptions (Coal)'!$V$10,'Assumptions (Coal)'!$V$5*Model!$O$18*AVERAGE('Assumptions (Coal)'!$H$2:$M$2)/10^9),0)</f>
        <v>-0.08829800374</v>
      </c>
      <c r="X96" s="160">
        <f>IF($O$18&gt;0,PPMT('Assumptions (Coal)'!$V$7,Model!AF$1,'Assumptions (Coal)'!$V$10,'Assumptions (Coal)'!$V$5*Model!$O$18*AVERAGE('Assumptions (Coal)'!$H$2:$M$2)/10^9),0)</f>
        <v>-0.09249215892</v>
      </c>
      <c r="Y96" s="160">
        <f>IF($O$18&gt;0,PPMT('Assumptions (Coal)'!$V$7,Model!AG$1,'Assumptions (Coal)'!$V$10,'Assumptions (Coal)'!$V$5*Model!$O$18*AVERAGE('Assumptions (Coal)'!$H$2:$M$2)/10^9),0)</f>
        <v>-0.09688553647</v>
      </c>
      <c r="Z96" s="160">
        <f>IF($O$18&gt;0,PPMT('Assumptions (Coal)'!$V$7,Model!AH$1,'Assumptions (Coal)'!$V$10,'Assumptions (Coal)'!$V$5*Model!$O$18*AVERAGE('Assumptions (Coal)'!$H$2:$M$2)/10^9),0)</f>
        <v>-0.1014875995</v>
      </c>
      <c r="AA96" s="160">
        <f>IF($O$18&gt;0,PPMT('Assumptions (Coal)'!$V$7,Model!AI$1,'Assumptions (Coal)'!$V$10,'Assumptions (Coal)'!$V$5*Model!$O$18*AVERAGE('Assumptions (Coal)'!$H$2:$M$2)/10^9),0)</f>
        <v>-0.1063082604</v>
      </c>
      <c r="AB96" s="160">
        <f>IF($O$18&gt;0,PPMT('Assumptions (Coal)'!$V$7,Model!AJ$1,'Assumptions (Coal)'!$V$10,'Assumptions (Coal)'!$V$5*Model!$O$18*AVERAGE('Assumptions (Coal)'!$H$2:$M$2)/10^9),0)</f>
        <v>-0.1113579028</v>
      </c>
      <c r="AC96" s="160">
        <f>IF($O$18&gt;0,PPMT('Assumptions (Coal)'!$V$7,Model!AK$1,'Assumptions (Coal)'!$V$10,'Assumptions (Coal)'!$V$5*Model!$O$18*AVERAGE('Assumptions (Coal)'!$H$2:$M$2)/10^9),0)</f>
        <v>-0.1166474032</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-0.6766033458</v>
      </c>
      <c r="Y105" s="160">
        <f>IF($X$18&gt;0,PPMT('Assumptions (Coal)'!$V$7,Model!X1,'Assumptions (Coal)'!$V$10,'Assumptions (Coal)'!$V$5*Model!$X$18*average('Assumptions (Coal)'!$Q$2:$V$2)/10^9),0)</f>
        <v>-0.7087420048</v>
      </c>
      <c r="Z105" s="160">
        <f>IF($X$18&gt;0,PPMT('Assumptions (Coal)'!$V$7,Model!Y1,'Assumptions (Coal)'!$V$10,'Assumptions (Coal)'!$V$5*Model!$X$18*average('Assumptions (Coal)'!$Q$2:$V$2)/10^9),0)</f>
        <v>-0.74240725</v>
      </c>
      <c r="AA105" s="160">
        <f>IF($X$18&gt;0,PPMT('Assumptions (Coal)'!$V$7,Model!Z1,'Assumptions (Coal)'!$V$10,'Assumptions (Coal)'!$V$5*Model!$X$18*average('Assumptions (Coal)'!$Q$2:$V$2)/10^9),0)</f>
        <v>-0.7776715944</v>
      </c>
      <c r="AB105" s="160">
        <f>IF($X$18&gt;0,PPMT('Assumptions (Coal)'!$V$7,Model!AA1,'Assumptions (Coal)'!$V$10,'Assumptions (Coal)'!$V$5*Model!$X$18*average('Assumptions (Coal)'!$Q$2:$V$2)/10^9),0)</f>
        <v>-0.8146109951</v>
      </c>
      <c r="AC105" s="160">
        <f>IF($X$18&gt;0,PPMT('Assumptions (Coal)'!$V$7,Model!AB1,'Assumptions (Coal)'!$V$10,'Assumptions (Coal)'!$V$5*Model!$X$18*average('Assumptions (Coal)'!$Q$2:$V$2)/10^9),0)</f>
        <v>-0.8533050174</v>
      </c>
      <c r="AD105" s="160">
        <f>IF($X$18&gt;0,PPMT('Assumptions (Coal)'!$V$7,Model!AC1,'Assumptions (Coal)'!$V$10,'Assumptions (Coal)'!$V$5*Model!$X$18*average('Assumptions (Coal)'!$Q$2:$V$2)/10^9),0)</f>
        <v>-0.8938370057</v>
      </c>
      <c r="AE105" s="160">
        <f>IF($X$18&gt;0,PPMT('Assumptions (Coal)'!$V$7,Model!AD1,'Assumptions (Coal)'!$V$10,'Assumptions (Coal)'!$V$5*Model!$X$18*average('Assumptions (Coal)'!$Q$2:$V$2)/10^9),0)</f>
        <v>-0.9362942635</v>
      </c>
      <c r="AF105" s="160">
        <f>IF($X$18&gt;0,PPMT('Assumptions (Coal)'!$V$7,Model!AE1,'Assumptions (Coal)'!$V$10,'Assumptions (Coal)'!$V$5*Model!$X$18*average('Assumptions (Coal)'!$Q$2:$V$2)/10^9),0)</f>
        <v>-0.980768241</v>
      </c>
      <c r="AG105" s="160">
        <f>IF($X$18&gt;0,PPMT('Assumptions (Coal)'!$V$7,Model!AF1,'Assumptions (Coal)'!$V$10,'Assumptions (Coal)'!$V$5*Model!$X$18*average('Assumptions (Coal)'!$Q$2:$V$2)/10^9),0)</f>
        <v>-1.027354732</v>
      </c>
      <c r="AH105" s="160">
        <f>IF($X$18&gt;0,PPMT('Assumptions (Coal)'!$V$7,Model!AG1,'Assumptions (Coal)'!$V$10,'Assumptions (Coal)'!$V$5*Model!$X$18*average('Assumptions (Coal)'!$Q$2:$V$2)/10^9),0)</f>
        <v>-1.076154082</v>
      </c>
      <c r="AI105" s="160">
        <f>IF($X$18&gt;0,PPMT('Assumptions (Coal)'!$V$7,Model!AH1,'Assumptions (Coal)'!$V$10,'Assumptions (Coal)'!$V$5*Model!$X$18*average('Assumptions (Coal)'!$Q$2:$V$2)/10^9),0)</f>
        <v>-1.127271401</v>
      </c>
      <c r="AJ105" s="160">
        <f>IF($X$18&gt;0,PPMT('Assumptions (Coal)'!$V$7,Model!AI1,'Assumptions (Coal)'!$V$10,'Assumptions (Coal)'!$V$5*Model!$X$18*average('Assumptions (Coal)'!$Q$2:$V$2)/10^9),0)</f>
        <v>-1.180816793</v>
      </c>
      <c r="AK105" s="160">
        <f>IF($X$18&gt;0,PPMT('Assumptions (Coal)'!$V$7,Model!AJ1,'Assumptions (Coal)'!$V$10,'Assumptions (Coal)'!$V$5*Model!$X$18*average('Assumptions (Coal)'!$Q$2:$V$2)/10^9),0)</f>
        <v>-1.23690559</v>
      </c>
      <c r="AL105" s="160">
        <f>IF($X$18&gt;0,PPMT('Assumptions (Coal)'!$V$7,Model!AK1,'Assumptions (Coal)'!$V$10,'Assumptions (Coal)'!$V$5*Model!$X$18*average('Assumptions (Coal)'!$Q$2:$V$2)/10^9),0)</f>
        <v>-1.295658606</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-0.07809486903</v>
      </c>
      <c r="Z106" s="160">
        <f>IF($Y$18&gt;0,PPMT('Assumptions (Coal)'!$V$7,Model!X1,'Assumptions (Coal)'!$V$10,'Assumptions (Coal)'!$V$5*Model!$Y$18*AVERAGE('Assumptions (Coal)'!$R$2:$W$2)/10^9),0)</f>
        <v>-0.08180437531</v>
      </c>
      <c r="AA106" s="160">
        <f>IF($Y$18&gt;0,PPMT('Assumptions (Coal)'!$V$7,Model!Y1,'Assumptions (Coal)'!$V$10,'Assumptions (Coal)'!$V$5*Model!$Y$18*AVERAGE('Assumptions (Coal)'!$R$2:$W$2)/10^9),0)</f>
        <v>-0.08569008314</v>
      </c>
      <c r="AB106" s="160">
        <f>IF($Y$18&gt;0,PPMT('Assumptions (Coal)'!$V$7,Model!Z1,'Assumptions (Coal)'!$V$10,'Assumptions (Coal)'!$V$5*Model!$Y$18*AVERAGE('Assumptions (Coal)'!$R$2:$W$2)/10^9),0)</f>
        <v>-0.08976036209</v>
      </c>
      <c r="AC106" s="160">
        <f>IF($Y$18&gt;0,PPMT('Assumptions (Coal)'!$V$7,Model!AA1,'Assumptions (Coal)'!$V$10,'Assumptions (Coal)'!$V$5*Model!$Y$18*AVERAGE('Assumptions (Coal)'!$R$2:$W$2)/10^9),0)</f>
        <v>-0.09402397928</v>
      </c>
      <c r="AD106" s="160">
        <f>IF($Y$18&gt;0,PPMT('Assumptions (Coal)'!$V$7,Model!AB1,'Assumptions (Coal)'!$V$10,'Assumptions (Coal)'!$V$5*Model!$Y$18*AVERAGE('Assumptions (Coal)'!$R$2:$W$2)/10^9),0)</f>
        <v>-0.0984901183</v>
      </c>
      <c r="AE106" s="160">
        <f>IF($Y$18&gt;0,PPMT('Assumptions (Coal)'!$V$7,Model!AC1,'Assumptions (Coal)'!$V$10,'Assumptions (Coal)'!$V$5*Model!$Y$18*AVERAGE('Assumptions (Coal)'!$R$2:$W$2)/10^9),0)</f>
        <v>-0.1031683989</v>
      </c>
      <c r="AF106" s="160">
        <f>IF($Y$18&gt;0,PPMT('Assumptions (Coal)'!$V$7,Model!AD1,'Assumptions (Coal)'!$V$10,'Assumptions (Coal)'!$V$5*Model!$Y$18*AVERAGE('Assumptions (Coal)'!$R$2:$W$2)/10^9),0)</f>
        <v>-0.1080688979</v>
      </c>
      <c r="AG106" s="160">
        <f>IF($Y$18&gt;0,PPMT('Assumptions (Coal)'!$V$7,Model!AE1,'Assumptions (Coal)'!$V$10,'Assumptions (Coal)'!$V$5*Model!$Y$18*AVERAGE('Assumptions (Coal)'!$R$2:$W$2)/10^9),0)</f>
        <v>-0.1132021705</v>
      </c>
      <c r="AH106" s="160">
        <f>IF($Y$18&gt;0,PPMT('Assumptions (Coal)'!$V$7,Model!AF1,'Assumptions (Coal)'!$V$10,'Assumptions (Coal)'!$V$5*Model!$Y$18*AVERAGE('Assumptions (Coal)'!$R$2:$W$2)/10^9),0)</f>
        <v>-0.1185792736</v>
      </c>
      <c r="AI106" s="160">
        <f>IF($Y$18&gt;0,PPMT('Assumptions (Coal)'!$V$7,Model!AG1,'Assumptions (Coal)'!$V$10,'Assumptions (Coal)'!$V$5*Model!$Y$18*AVERAGE('Assumptions (Coal)'!$R$2:$W$2)/10^9),0)</f>
        <v>-0.1242117891</v>
      </c>
      <c r="AJ106" s="160">
        <f>IF($Y$18&gt;0,PPMT('Assumptions (Coal)'!$V$7,Model!AH1,'Assumptions (Coal)'!$V$10,'Assumptions (Coal)'!$V$5*Model!$Y$18*AVERAGE('Assumptions (Coal)'!$R$2:$W$2)/10^9),0)</f>
        <v>-0.1301118491</v>
      </c>
      <c r="AK106" s="160">
        <f>IF($Y$18&gt;0,PPMT('Assumptions (Coal)'!$V$7,Model!AI1,'Assumptions (Coal)'!$V$10,'Assumptions (Coal)'!$V$5*Model!$Y$18*AVERAGE('Assumptions (Coal)'!$R$2:$W$2)/10^9),0)</f>
        <v>-0.1362921619</v>
      </c>
      <c r="AL106" s="160">
        <f>IF($Y$18&gt;0,PPMT('Assumptions (Coal)'!$V$7,Model!AJ1,'Assumptions (Coal)'!$V$10,'Assumptions (Coal)'!$V$5*Model!$Y$18*AVERAGE('Assumptions (Coal)'!$R$2:$W$2)/10^9),0)</f>
        <v>-0.1427660396</v>
      </c>
      <c r="AM106" s="160">
        <f>IF($Y$18&gt;0,PPMT('Assumptions (Coal)'!$V$7,Model!AK1,'Assumptions (Coal)'!$V$10,'Assumptions (Coal)'!$V$5*Model!$Y$18*AVERAGE('Assumptions (Coal)'!$R$2:$W$2)/10^9),0)</f>
        <v>-0.1495474265</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-0.1297735831</v>
      </c>
      <c r="AA107" s="160">
        <f>IF($Z$18&gt;0,PPMT('Assumptions (Coal)'!$V$7,Model!X1,'Assumptions (Coal)'!$V$10,'Assumptions (Coal)'!$V$5*Model!$Z$18*AVERAGE('Assumptions (Coal)'!$S$2:$X$2)/10^9),0)</f>
        <v>-0.1359378283</v>
      </c>
      <c r="AB107" s="160">
        <f>IF($Z$18&gt;0,PPMT('Assumptions (Coal)'!$V$7,Model!Y1,'Assumptions (Coal)'!$V$10,'Assumptions (Coal)'!$V$5*Model!$Z$18*AVERAGE('Assumptions (Coal)'!$S$2:$X$2)/10^9),0)</f>
        <v>-0.1423948751</v>
      </c>
      <c r="AC107" s="160">
        <f>IF($Z$18&gt;0,PPMT('Assumptions (Coal)'!$V$7,Model!Z1,'Assumptions (Coal)'!$V$10,'Assumptions (Coal)'!$V$5*Model!$Z$18*AVERAGE('Assumptions (Coal)'!$S$2:$X$2)/10^9),0)</f>
        <v>-0.1491586317</v>
      </c>
      <c r="AD107" s="160">
        <f>IF($Z$18&gt;0,PPMT('Assumptions (Coal)'!$V$7,Model!AA1,'Assumptions (Coal)'!$V$10,'Assumptions (Coal)'!$V$5*Model!$Z$18*AVERAGE('Assumptions (Coal)'!$S$2:$X$2)/10^9),0)</f>
        <v>-0.1562436667</v>
      </c>
      <c r="AE107" s="160">
        <f>IF($Z$18&gt;0,PPMT('Assumptions (Coal)'!$V$7,Model!AB1,'Assumptions (Coal)'!$V$10,'Assumptions (Coal)'!$V$5*Model!$Z$18*AVERAGE('Assumptions (Coal)'!$S$2:$X$2)/10^9),0)</f>
        <v>-0.1636652409</v>
      </c>
      <c r="AF107" s="160">
        <f>IF($Z$18&gt;0,PPMT('Assumptions (Coal)'!$V$7,Model!AC1,'Assumptions (Coal)'!$V$10,'Assumptions (Coal)'!$V$5*Model!$Z$18*AVERAGE('Assumptions (Coal)'!$S$2:$X$2)/10^9),0)</f>
        <v>-0.1714393398</v>
      </c>
      <c r="AG107" s="160">
        <f>IF($Z$18&gt;0,PPMT('Assumptions (Coal)'!$V$7,Model!AD1,'Assumptions (Coal)'!$V$10,'Assumptions (Coal)'!$V$5*Model!$Z$18*AVERAGE('Assumptions (Coal)'!$S$2:$X$2)/10^9),0)</f>
        <v>-0.1795827085</v>
      </c>
      <c r="AH107" s="160">
        <f>IF($Z$18&gt;0,PPMT('Assumptions (Coal)'!$V$7,Model!AE1,'Assumptions (Coal)'!$V$10,'Assumptions (Coal)'!$V$5*Model!$Z$18*AVERAGE('Assumptions (Coal)'!$S$2:$X$2)/10^9),0)</f>
        <v>-0.1881128871</v>
      </c>
      <c r="AI107" s="160">
        <f>IF($Z$18&gt;0,PPMT('Assumptions (Coal)'!$V$7,Model!AF1,'Assumptions (Coal)'!$V$10,'Assumptions (Coal)'!$V$5*Model!$Z$18*AVERAGE('Assumptions (Coal)'!$S$2:$X$2)/10^9),0)</f>
        <v>-0.1970482493</v>
      </c>
      <c r="AJ107" s="160">
        <f>IF($Z$18&gt;0,PPMT('Assumptions (Coal)'!$V$7,Model!AG1,'Assumptions (Coal)'!$V$10,'Assumptions (Coal)'!$V$5*Model!$Z$18*AVERAGE('Assumptions (Coal)'!$S$2:$X$2)/10^9),0)</f>
        <v>-0.2064080411</v>
      </c>
      <c r="AK107" s="160">
        <f>IF($Z$18&gt;0,PPMT('Assumptions (Coal)'!$V$7,Model!AH1,'Assumptions (Coal)'!$V$10,'Assumptions (Coal)'!$V$5*Model!$Z$18*AVERAGE('Assumptions (Coal)'!$S$2:$X$2)/10^9),0)</f>
        <v>-0.2162124231</v>
      </c>
      <c r="AL107" s="160">
        <f>IF($Z$18&gt;0,PPMT('Assumptions (Coal)'!$V$7,Model!AI1,'Assumptions (Coal)'!$V$10,'Assumptions (Coal)'!$V$5*Model!$Z$18*AVERAGE('Assumptions (Coal)'!$S$2:$X$2)/10^9),0)</f>
        <v>-0.2264825131</v>
      </c>
      <c r="AM107" s="160">
        <f>IF($Z$18&gt;0,PPMT('Assumptions (Coal)'!$V$7,Model!AJ1,'Assumptions (Coal)'!$V$10,'Assumptions (Coal)'!$V$5*Model!$Z$18*AVERAGE('Assumptions (Coal)'!$S$2:$X$2)/10^9),0)</f>
        <v>-0.2372404325</v>
      </c>
      <c r="AN107" s="160">
        <f>IF($Z$18&gt;0,PPMT('Assumptions (Coal)'!$V$7,Model!AK1,'Assumptions (Coal)'!$V$10,'Assumptions (Coal)'!$V$5*Model!$Z$18*AVERAGE('Assumptions (Coal)'!$S$2:$X$2)/10^9),0)</f>
        <v>-0.2485093531</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-0.1393331023</v>
      </c>
      <c r="AB108" s="160">
        <f>IF($AA$18&gt;0,PPMT('Assumptions (Coal)'!$V$7,Model!X1,'Assumptions (Coal)'!$V$10,'Assumptions (Coal)'!$V$5*Model!$AA$18*AVERAGE('Assumptions (Coal)'!$T$2:$Y$2)/10^9),0)</f>
        <v>-0.1459514246</v>
      </c>
      <c r="AC108" s="160">
        <f>IF($AA$18&gt;0,PPMT('Assumptions (Coal)'!$V$7,Model!Y1,'Assumptions (Coal)'!$V$10,'Assumptions (Coal)'!$V$5*Model!$AA$18*AVERAGE('Assumptions (Coal)'!$T$2:$Y$2)/10^9),0)</f>
        <v>-0.1528841173</v>
      </c>
      <c r="AD108" s="160">
        <f>IF($AA$18&gt;0,PPMT('Assumptions (Coal)'!$V$7,Model!Z1,'Assumptions (Coal)'!$V$10,'Assumptions (Coal)'!$V$5*Model!$AA$18*AVERAGE('Assumptions (Coal)'!$T$2:$Y$2)/10^9),0)</f>
        <v>-0.1601461129</v>
      </c>
      <c r="AE108" s="160">
        <f>IF($AA$18&gt;0,PPMT('Assumptions (Coal)'!$V$7,Model!AA1,'Assumptions (Coal)'!$V$10,'Assumptions (Coal)'!$V$5*Model!$AA$18*AVERAGE('Assumptions (Coal)'!$T$2:$Y$2)/10^9),0)</f>
        <v>-0.1677530532</v>
      </c>
      <c r="AF108" s="160">
        <f>IF($AA$18&gt;0,PPMT('Assumptions (Coal)'!$V$7,Model!AB1,'Assumptions (Coal)'!$V$10,'Assumptions (Coal)'!$V$5*Model!$AA$18*AVERAGE('Assumptions (Coal)'!$T$2:$Y$2)/10^9),0)</f>
        <v>-0.1757213233</v>
      </c>
      <c r="AG108" s="160">
        <f>IF($AA$18&gt;0,PPMT('Assumptions (Coal)'!$V$7,Model!AC1,'Assumptions (Coal)'!$V$10,'Assumptions (Coal)'!$V$5*Model!$AA$18*AVERAGE('Assumptions (Coal)'!$T$2:$Y$2)/10^9),0)</f>
        <v>-0.1840680861</v>
      </c>
      <c r="AH108" s="160">
        <f>IF($AA$18&gt;0,PPMT('Assumptions (Coal)'!$V$7,Model!AD1,'Assumptions (Coal)'!$V$10,'Assumptions (Coal)'!$V$5*Model!$AA$18*AVERAGE('Assumptions (Coal)'!$T$2:$Y$2)/10^9),0)</f>
        <v>-0.1928113202</v>
      </c>
      <c r="AI108" s="160">
        <f>IF($AA$18&gt;0,PPMT('Assumptions (Coal)'!$V$7,Model!AE1,'Assumptions (Coal)'!$V$10,'Assumptions (Coal)'!$V$5*Model!$AA$18*AVERAGE('Assumptions (Coal)'!$T$2:$Y$2)/10^9),0)</f>
        <v>-0.2019698579</v>
      </c>
      <c r="AJ108" s="160">
        <f>IF($AA$18&gt;0,PPMT('Assumptions (Coal)'!$V$7,Model!AF1,'Assumptions (Coal)'!$V$10,'Assumptions (Coal)'!$V$5*Model!$AA$18*AVERAGE('Assumptions (Coal)'!$T$2:$Y$2)/10^9),0)</f>
        <v>-0.2115634262</v>
      </c>
      <c r="AK108" s="160">
        <f>IF($AA$18&gt;0,PPMT('Assumptions (Coal)'!$V$7,Model!AG1,'Assumptions (Coal)'!$V$10,'Assumptions (Coal)'!$V$5*Model!$AA$18*AVERAGE('Assumptions (Coal)'!$T$2:$Y$2)/10^9),0)</f>
        <v>-0.2216126889</v>
      </c>
      <c r="AL108" s="160">
        <f>IF($AA$18&gt;0,PPMT('Assumptions (Coal)'!$V$7,Model!AH1,'Assumptions (Coal)'!$V$10,'Assumptions (Coal)'!$V$5*Model!$AA$18*AVERAGE('Assumptions (Coal)'!$T$2:$Y$2)/10^9),0)</f>
        <v>-0.2321392916</v>
      </c>
      <c r="AM108" s="160">
        <f>IF($AA$18&gt;0,PPMT('Assumptions (Coal)'!$V$7,Model!AI1,'Assumptions (Coal)'!$V$10,'Assumptions (Coal)'!$V$5*Model!$AA$18*AVERAGE('Assumptions (Coal)'!$T$2:$Y$2)/10^9),0)</f>
        <v>-0.243165908</v>
      </c>
      <c r="AN108" s="160">
        <f>IF($AA$18&gt;0,PPMT('Assumptions (Coal)'!$V$7,Model!AJ1,'Assumptions (Coal)'!$V$10,'Assumptions (Coal)'!$V$5*Model!$AA$18*AVERAGE('Assumptions (Coal)'!$T$2:$Y$2)/10^9),0)</f>
        <v>-0.2547162886</v>
      </c>
      <c r="AO108" s="160">
        <f>IF($AA$18&gt;0,PPMT('Assumptions (Coal)'!$V$7,Model!AK1,'Assumptions (Coal)'!$V$10,'Assumptions (Coal)'!$V$5*Model!$AA$18*AVERAGE('Assumptions (Coal)'!$T$2:$Y$2)/10^9),0)</f>
        <v>-0.2668153123</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-0.3302474166</v>
      </c>
      <c r="AC109" s="160">
        <f>IF($AB$18&gt;0,PPMT('Assumptions (Coal)'!$V$7,Model!X1,'Assumptions (Coal)'!$V$10,'Assumptions (Coal)'!$V$5*Model!$AB$18*AVERAGE('Assumptions (Coal)'!$U$2:$Z$2)/10^9),0)</f>
        <v>-0.3459341689</v>
      </c>
      <c r="AD109" s="160">
        <f>IF($AB$18&gt;0,PPMT('Assumptions (Coal)'!$V$7,Model!Y1,'Assumptions (Coal)'!$V$10,'Assumptions (Coal)'!$V$5*Model!$AB$18*AVERAGE('Assumptions (Coal)'!$U$2:$Z$2)/10^9),0)</f>
        <v>-0.3623660419</v>
      </c>
      <c r="AE109" s="160">
        <f>IF($AB$18&gt;0,PPMT('Assumptions (Coal)'!$V$7,Model!Z1,'Assumptions (Coal)'!$V$10,'Assumptions (Coal)'!$V$5*Model!$AB$18*AVERAGE('Assumptions (Coal)'!$U$2:$Z$2)/10^9),0)</f>
        <v>-0.3795784289</v>
      </c>
      <c r="AF109" s="160">
        <f>IF($AB$18&gt;0,PPMT('Assumptions (Coal)'!$V$7,Model!AA1,'Assumptions (Coal)'!$V$10,'Assumptions (Coal)'!$V$5*Model!$AB$18*AVERAGE('Assumptions (Coal)'!$U$2:$Z$2)/10^9),0)</f>
        <v>-0.3976084043</v>
      </c>
      <c r="AG109" s="160">
        <f>IF($AB$18&gt;0,PPMT('Assumptions (Coal)'!$V$7,Model!AB1,'Assumptions (Coal)'!$V$10,'Assumptions (Coal)'!$V$5*Model!$AB$18*AVERAGE('Assumptions (Coal)'!$U$2:$Z$2)/10^9),0)</f>
        <v>-0.4164948035</v>
      </c>
      <c r="AH109" s="160">
        <f>IF($AB$18&gt;0,PPMT('Assumptions (Coal)'!$V$7,Model!AC1,'Assumptions (Coal)'!$V$10,'Assumptions (Coal)'!$V$5*Model!$AB$18*AVERAGE('Assumptions (Coal)'!$U$2:$Z$2)/10^9),0)</f>
        <v>-0.4362783066</v>
      </c>
      <c r="AI109" s="160">
        <f>IF($AB$18&gt;0,PPMT('Assumptions (Coal)'!$V$7,Model!AD1,'Assumptions (Coal)'!$V$10,'Assumptions (Coal)'!$V$5*Model!$AB$18*AVERAGE('Assumptions (Coal)'!$U$2:$Z$2)/10^9),0)</f>
        <v>-0.4570015262</v>
      </c>
      <c r="AJ109" s="160">
        <f>IF($AB$18&gt;0,PPMT('Assumptions (Coal)'!$V$7,Model!AE1,'Assumptions (Coal)'!$V$10,'Assumptions (Coal)'!$V$5*Model!$AB$18*AVERAGE('Assumptions (Coal)'!$U$2:$Z$2)/10^9),0)</f>
        <v>-0.4787090987</v>
      </c>
      <c r="AK109" s="160">
        <f>IF($AB$18&gt;0,PPMT('Assumptions (Coal)'!$V$7,Model!AF1,'Assumptions (Coal)'!$V$10,'Assumptions (Coal)'!$V$5*Model!$AB$18*AVERAGE('Assumptions (Coal)'!$U$2:$Z$2)/10^9),0)</f>
        <v>-0.5014477809</v>
      </c>
      <c r="AL109" s="160">
        <f>IF($AB$18&gt;0,PPMT('Assumptions (Coal)'!$V$7,Model!AG1,'Assumptions (Coal)'!$V$10,'Assumptions (Coal)'!$V$5*Model!$AB$18*AVERAGE('Assumptions (Coal)'!$U$2:$Z$2)/10^9),0)</f>
        <v>-0.5252665505</v>
      </c>
      <c r="AM109" s="160">
        <f>IF($AB$18&gt;0,PPMT('Assumptions (Coal)'!$V$7,Model!AH1,'Assumptions (Coal)'!$V$10,'Assumptions (Coal)'!$V$5*Model!$AB$18*AVERAGE('Assumptions (Coal)'!$U$2:$Z$2)/10^9),0)</f>
        <v>-0.5502167116</v>
      </c>
      <c r="AN109" s="160">
        <f>IF($AB$18&gt;0,PPMT('Assumptions (Coal)'!$V$7,Model!AI1,'Assumptions (Coal)'!$V$10,'Assumptions (Coal)'!$V$5*Model!$AB$18*AVERAGE('Assumptions (Coal)'!$U$2:$Z$2)/10^9),0)</f>
        <v>-0.5763520054</v>
      </c>
      <c r="AO109" s="160">
        <f>IF($AB$18&gt;0,PPMT('Assumptions (Coal)'!$V$7,Model!AJ1,'Assumptions (Coal)'!$V$10,'Assumptions (Coal)'!$V$5*Model!$AB$18*AVERAGE('Assumptions (Coal)'!$U$2:$Z$2)/10^9),0)</f>
        <v>-0.6037287257</v>
      </c>
      <c r="AP109" s="160">
        <f>IF($AB$18&gt;0,PPMT('Assumptions (Coal)'!$V$7,Model!AK1,'Assumptions (Coal)'!$V$10,'Assumptions (Coal)'!$V$5*Model!$AB$18*AVERAGE('Assumptions (Coal)'!$U$2:$Z$2)/10^9),0)</f>
        <v>-0.6324058402</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-0.2553626468</v>
      </c>
      <c r="AD110" s="160">
        <f>IF($AC$18&gt;0,PPMT('Assumptions (Coal)'!$V$7,Model!X1,'Assumptions (Coal)'!$V$10,'Assumptions (Coal)'!$V$5*Model!$AC$18*AVERAGE('Assumptions (Coal)'!$V$2:$AA$2)/10^9),0)</f>
        <v>-0.2674923725</v>
      </c>
      <c r="AE110" s="160">
        <f>IF($AC$18&gt;0,PPMT('Assumptions (Coal)'!$V$7,Model!Y1,'Assumptions (Coal)'!$V$10,'Assumptions (Coal)'!$V$5*Model!$AC$18*AVERAGE('Assumptions (Coal)'!$V$2:$AA$2)/10^9),0)</f>
        <v>-0.2801982602</v>
      </c>
      <c r="AF110" s="160">
        <f>IF($AC$18&gt;0,PPMT('Assumptions (Coal)'!$V$7,Model!Z1,'Assumptions (Coal)'!$V$10,'Assumptions (Coal)'!$V$5*Model!$AC$18*AVERAGE('Assumptions (Coal)'!$V$2:$AA$2)/10^9),0)</f>
        <v>-0.2935076775</v>
      </c>
      <c r="AG110" s="160">
        <f>IF($AC$18&gt;0,PPMT('Assumptions (Coal)'!$V$7,Model!AA1,'Assumptions (Coal)'!$V$10,'Assumptions (Coal)'!$V$5*Model!$AC$18*AVERAGE('Assumptions (Coal)'!$V$2:$AA$2)/10^9),0)</f>
        <v>-0.3074492922</v>
      </c>
      <c r="AH110" s="160">
        <f>IF($AC$18&gt;0,PPMT('Assumptions (Coal)'!$V$7,Model!AB1,'Assumptions (Coal)'!$V$10,'Assumptions (Coal)'!$V$5*Model!$AC$18*AVERAGE('Assumptions (Coal)'!$V$2:$AA$2)/10^9),0)</f>
        <v>-0.3220531336</v>
      </c>
      <c r="AI110" s="160">
        <f>IF($AC$18&gt;0,PPMT('Assumptions (Coal)'!$V$7,Model!AC1,'Assumptions (Coal)'!$V$10,'Assumptions (Coal)'!$V$5*Model!$AC$18*AVERAGE('Assumptions (Coal)'!$V$2:$AA$2)/10^9),0)</f>
        <v>-0.3373506575</v>
      </c>
      <c r="AJ110" s="160">
        <f>IF($AC$18&gt;0,PPMT('Assumptions (Coal)'!$V$7,Model!AD1,'Assumptions (Coal)'!$V$10,'Assumptions (Coal)'!$V$5*Model!$AC$18*AVERAGE('Assumptions (Coal)'!$V$2:$AA$2)/10^9),0)</f>
        <v>-0.3533748137</v>
      </c>
      <c r="AK110" s="160">
        <f>IF($AC$18&gt;0,PPMT('Assumptions (Coal)'!$V$7,Model!AE1,'Assumptions (Coal)'!$V$10,'Assumptions (Coal)'!$V$5*Model!$AC$18*AVERAGE('Assumptions (Coal)'!$V$2:$AA$2)/10^9),0)</f>
        <v>-0.3701601173</v>
      </c>
      <c r="AL110" s="160">
        <f>IF($AC$18&gt;0,PPMT('Assumptions (Coal)'!$V$7,Model!AF1,'Assumptions (Coal)'!$V$10,'Assumptions (Coal)'!$V$5*Model!$AC$18*AVERAGE('Assumptions (Coal)'!$V$2:$AA$2)/10^9),0)</f>
        <v>-0.3877427229</v>
      </c>
      <c r="AM110" s="160">
        <f>IF($AC$18&gt;0,PPMT('Assumptions (Coal)'!$V$7,Model!AG1,'Assumptions (Coal)'!$V$10,'Assumptions (Coal)'!$V$5*Model!$AC$18*AVERAGE('Assumptions (Coal)'!$V$2:$AA$2)/10^9),0)</f>
        <v>-0.4061605022</v>
      </c>
      <c r="AN110" s="160">
        <f>IF($AC$18&gt;0,PPMT('Assumptions (Coal)'!$V$7,Model!AH1,'Assumptions (Coal)'!$V$10,'Assumptions (Coal)'!$V$5*Model!$AC$18*AVERAGE('Assumptions (Coal)'!$V$2:$AA$2)/10^9),0)</f>
        <v>-0.4254531261</v>
      </c>
      <c r="AO110" s="160">
        <f>IF($AC$18&gt;0,PPMT('Assumptions (Coal)'!$V$7,Model!AI1,'Assumptions (Coal)'!$V$10,'Assumptions (Coal)'!$V$5*Model!$AC$18*AVERAGE('Assumptions (Coal)'!$V$2:$AA$2)/10^9),0)</f>
        <v>-0.4456621496</v>
      </c>
      <c r="AP110" s="160">
        <f>IF($AC$18&gt;0,PPMT('Assumptions (Coal)'!$V$7,Model!AJ1,'Assumptions (Coal)'!$V$10,'Assumptions (Coal)'!$V$5*Model!$AC$18*AVERAGE('Assumptions (Coal)'!$V$2:$AA$2)/10^9),0)</f>
        <v>-0.4668311017</v>
      </c>
      <c r="AQ110" s="160">
        <f>IF($AC$18&gt;0,PPMT('Assumptions (Coal)'!$V$7,Model!AK1,'Assumptions (Coal)'!$V$10,'Assumptions (Coal)'!$V$5*Model!$AC$18*AVERAGE('Assumptions (Coal)'!$V$2:$AA$2)/10^9),0)</f>
        <v>-0.489005579</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-0.1898185546</v>
      </c>
      <c r="AE111" s="160">
        <f>IF($AD$18&gt;0,PPMT('Assumptions (Coal)'!$V$7,Model!X1,'Assumptions (Coal)'!$V$10,'Assumptions (Coal)'!$V$5*Model!$AD$18*AVERAGE('Assumptions (Coal)'!$W$2:$AB$2)/10^9),0)</f>
        <v>-0.1988349359</v>
      </c>
      <c r="AF111" s="160">
        <f>IF($AD$18&gt;0,PPMT('Assumptions (Coal)'!$V$7,Model!Y1,'Assumptions (Coal)'!$V$10,'Assumptions (Coal)'!$V$5*Model!$AD$18*AVERAGE('Assumptions (Coal)'!$W$2:$AB$2)/10^9),0)</f>
        <v>-0.2082795954</v>
      </c>
      <c r="AG111" s="160">
        <f>IF($AD$18&gt;0,PPMT('Assumptions (Coal)'!$V$7,Model!Z1,'Assumptions (Coal)'!$V$10,'Assumptions (Coal)'!$V$5*Model!$AD$18*AVERAGE('Assumptions (Coal)'!$W$2:$AB$2)/10^9),0)</f>
        <v>-0.2181728762</v>
      </c>
      <c r="AH111" s="160">
        <f>IF($AD$18&gt;0,PPMT('Assumptions (Coal)'!$V$7,Model!AA1,'Assumptions (Coal)'!$V$10,'Assumptions (Coal)'!$V$5*Model!$AD$18*AVERAGE('Assumptions (Coal)'!$W$2:$AB$2)/10^9),0)</f>
        <v>-0.2285360878</v>
      </c>
      <c r="AI111" s="160">
        <f>IF($AD$18&gt;0,PPMT('Assumptions (Coal)'!$V$7,Model!AB1,'Assumptions (Coal)'!$V$10,'Assumptions (Coal)'!$V$5*Model!$AD$18*AVERAGE('Assumptions (Coal)'!$W$2:$AB$2)/10^9),0)</f>
        <v>-0.239391552</v>
      </c>
      <c r="AJ111" s="160">
        <f>IF($AD$18&gt;0,PPMT('Assumptions (Coal)'!$V$7,Model!AC1,'Assumptions (Coal)'!$V$10,'Assumptions (Coal)'!$V$5*Model!$AD$18*AVERAGE('Assumptions (Coal)'!$W$2:$AB$2)/10^9),0)</f>
        <v>-0.2507626507</v>
      </c>
      <c r="AK111" s="160">
        <f>IF($AD$18&gt;0,PPMT('Assumptions (Coal)'!$V$7,Model!AD1,'Assumptions (Coal)'!$V$10,'Assumptions (Coal)'!$V$5*Model!$AD$18*AVERAGE('Assumptions (Coal)'!$W$2:$AB$2)/10^9),0)</f>
        <v>-0.2626738766</v>
      </c>
      <c r="AL111" s="160">
        <f>IF($AD$18&gt;0,PPMT('Assumptions (Coal)'!$V$7,Model!AE1,'Assumptions (Coal)'!$V$10,'Assumptions (Coal)'!$V$5*Model!$AD$18*AVERAGE('Assumptions (Coal)'!$W$2:$AB$2)/10^9),0)</f>
        <v>-0.2751508857</v>
      </c>
      <c r="AM111" s="160">
        <f>IF($AD$18&gt;0,PPMT('Assumptions (Coal)'!$V$7,Model!AF1,'Assumptions (Coal)'!$V$10,'Assumptions (Coal)'!$V$5*Model!$AD$18*AVERAGE('Assumptions (Coal)'!$W$2:$AB$2)/10^9),0)</f>
        <v>-0.2882205528</v>
      </c>
      <c r="AN111" s="160">
        <f>IF($AD$18&gt;0,PPMT('Assumptions (Coal)'!$V$7,Model!AG1,'Assumptions (Coal)'!$V$10,'Assumptions (Coal)'!$V$5*Model!$AD$18*AVERAGE('Assumptions (Coal)'!$W$2:$AB$2)/10^9),0)</f>
        <v>-0.301911029</v>
      </c>
      <c r="AO111" s="160">
        <f>IF($AD$18&gt;0,PPMT('Assumptions (Coal)'!$V$7,Model!AH1,'Assumptions (Coal)'!$V$10,'Assumptions (Coal)'!$V$5*Model!$AD$18*AVERAGE('Assumptions (Coal)'!$W$2:$AB$2)/10^9),0)</f>
        <v>-0.3162518029</v>
      </c>
      <c r="AP111" s="160">
        <f>IF($AD$18&gt;0,PPMT('Assumptions (Coal)'!$V$7,Model!AI1,'Assumptions (Coal)'!$V$10,'Assumptions (Coal)'!$V$5*Model!$AD$18*AVERAGE('Assumptions (Coal)'!$W$2:$AB$2)/10^9),0)</f>
        <v>-0.3312737636</v>
      </c>
      <c r="AQ111" s="160">
        <f>IF($AD$18&gt;0,PPMT('Assumptions (Coal)'!$V$7,Model!AJ1,'Assumptions (Coal)'!$V$10,'Assumptions (Coal)'!$V$5*Model!$AD$18*AVERAGE('Assumptions (Coal)'!$W$2:$AB$2)/10^9),0)</f>
        <v>-0.3470092673</v>
      </c>
      <c r="AR111" s="160">
        <f>IF($AD$18&gt;0,PPMT('Assumptions (Coal)'!$V$7,Model!AK1,'Assumptions (Coal)'!$V$10,'Assumptions (Coal)'!$V$5*Model!$AD$18*AVERAGE('Assumptions (Coal)'!$W$2:$AB$2)/10^9),0)</f>
        <v>-0.3634922075</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-0.02007630666</v>
      </c>
      <c r="AF112" s="160">
        <f>IF($AE$18&gt;0,PPMT('Assumptions (Coal)'!$V$7,Model!X1,'Assumptions (Coal)'!$V$10,'Assumptions (Coal)'!$V$5*Model!$AE$18*AVERAGE('Assumptions (Coal)'!$X$2:$AC$2)/10^9),0)</f>
        <v>-0.02102993123</v>
      </c>
      <c r="AG112" s="160">
        <f>IF($AE$18&gt;0,PPMT('Assumptions (Coal)'!$V$7,Model!Y1,'Assumptions (Coal)'!$V$10,'Assumptions (Coal)'!$V$5*Model!$AE$18*AVERAGE('Assumptions (Coal)'!$X$2:$AC$2)/10^9),0)</f>
        <v>-0.02202885296</v>
      </c>
      <c r="AH112" s="160">
        <f>IF($AE$18&gt;0,PPMT('Assumptions (Coal)'!$V$7,Model!Z1,'Assumptions (Coal)'!$V$10,'Assumptions (Coal)'!$V$5*Model!$AE$18*AVERAGE('Assumptions (Coal)'!$X$2:$AC$2)/10^9),0)</f>
        <v>-0.02307522347</v>
      </c>
      <c r="AI112" s="160">
        <f>IF($AE$18&gt;0,PPMT('Assumptions (Coal)'!$V$7,Model!AA1,'Assumptions (Coal)'!$V$10,'Assumptions (Coal)'!$V$5*Model!$AE$18*AVERAGE('Assumptions (Coal)'!$X$2:$AC$2)/10^9),0)</f>
        <v>-0.02417129659</v>
      </c>
      <c r="AJ112" s="160">
        <f>IF($AE$18&gt;0,PPMT('Assumptions (Coal)'!$V$7,Model!AB1,'Assumptions (Coal)'!$V$10,'Assumptions (Coal)'!$V$5*Model!$AE$18*AVERAGE('Assumptions (Coal)'!$X$2:$AC$2)/10^9),0)</f>
        <v>-0.02531943318</v>
      </c>
      <c r="AK112" s="160">
        <f>IF($AE$18&gt;0,PPMT('Assumptions (Coal)'!$V$7,Model!AC1,'Assumptions (Coal)'!$V$10,'Assumptions (Coal)'!$V$5*Model!$AE$18*AVERAGE('Assumptions (Coal)'!$X$2:$AC$2)/10^9),0)</f>
        <v>-0.02652210625</v>
      </c>
      <c r="AL112" s="160">
        <f>IF($AE$18&gt;0,PPMT('Assumptions (Coal)'!$V$7,Model!AD1,'Assumptions (Coal)'!$V$10,'Assumptions (Coal)'!$V$5*Model!$AE$18*AVERAGE('Assumptions (Coal)'!$X$2:$AC$2)/10^9),0)</f>
        <v>-0.0277819063</v>
      </c>
      <c r="AM112" s="160">
        <f>IF($AE$18&gt;0,PPMT('Assumptions (Coal)'!$V$7,Model!AE1,'Assumptions (Coal)'!$V$10,'Assumptions (Coal)'!$V$5*Model!$AE$18*AVERAGE('Assumptions (Coal)'!$X$2:$AC$2)/10^9),0)</f>
        <v>-0.02910154685</v>
      </c>
      <c r="AN112" s="160">
        <f>IF($AE$18&gt;0,PPMT('Assumptions (Coal)'!$V$7,Model!AF1,'Assumptions (Coal)'!$V$10,'Assumptions (Coal)'!$V$5*Model!$AE$18*AVERAGE('Assumptions (Coal)'!$X$2:$AC$2)/10^9),0)</f>
        <v>-0.03048387033</v>
      </c>
      <c r="AO112" s="160">
        <f>IF($AE$18&gt;0,PPMT('Assumptions (Coal)'!$V$7,Model!AG1,'Assumptions (Coal)'!$V$10,'Assumptions (Coal)'!$V$5*Model!$AE$18*AVERAGE('Assumptions (Coal)'!$X$2:$AC$2)/10^9),0)</f>
        <v>-0.03193185417</v>
      </c>
      <c r="AP112" s="160">
        <f>IF($AE$18&gt;0,PPMT('Assumptions (Coal)'!$V$7,Model!AH1,'Assumptions (Coal)'!$V$10,'Assumptions (Coal)'!$V$5*Model!$AE$18*AVERAGE('Assumptions (Coal)'!$X$2:$AC$2)/10^9),0)</f>
        <v>-0.03344861724</v>
      </c>
      <c r="AQ112" s="160">
        <f>IF($AE$18&gt;0,PPMT('Assumptions (Coal)'!$V$7,Model!AI1,'Assumptions (Coal)'!$V$10,'Assumptions (Coal)'!$V$5*Model!$AE$18*AVERAGE('Assumptions (Coal)'!$X$2:$AC$2)/10^9),0)</f>
        <v>-0.03503742656</v>
      </c>
      <c r="AR112" s="160">
        <f>IF($AE$18&gt;0,PPMT('Assumptions (Coal)'!$V$7,Model!AJ1,'Assumptions (Coal)'!$V$10,'Assumptions (Coal)'!$V$5*Model!$AE$18*AVERAGE('Assumptions (Coal)'!$X$2:$AC$2)/10^9),0)</f>
        <v>-0.03670170432</v>
      </c>
      <c r="AS112" s="160">
        <f>IF($AE$18&gt;0,PPMT('Assumptions (Coal)'!$V$7,Model!AK1,'Assumptions (Coal)'!$V$10,'Assumptions (Coal)'!$V$5*Model!$AE$18*AVERAGE('Assumptions (Coal)'!$X$2:$AC$2)/10^9),0)</f>
        <v>-0.03844503527</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-0.01041976314</v>
      </c>
      <c r="AG113" s="160">
        <f>IF($AF$18&gt;0,PPMT('Assumptions (Coal)'!$V$7,Model!X1,'Assumptions (Coal)'!$V$10,'Assumptions (Coal)'!$V$5*Model!$AF$18*AVERAGE('Assumptions (Coal)'!$Y$2:$AD$2)/10^9),0)</f>
        <v>-0.01091470189</v>
      </c>
      <c r="AH113" s="160">
        <f>IF($AF$18&gt;0,PPMT('Assumptions (Coal)'!$V$7,Model!Y1,'Assumptions (Coal)'!$V$10,'Assumptions (Coal)'!$V$5*Model!$AF$18*AVERAGE('Assumptions (Coal)'!$Y$2:$AD$2)/10^9),0)</f>
        <v>-0.01143315023</v>
      </c>
      <c r="AI113" s="160">
        <f>IF($AF$18&gt;0,PPMT('Assumptions (Coal)'!$V$7,Model!Z1,'Assumptions (Coal)'!$V$10,'Assumptions (Coal)'!$V$5*Model!$AF$18*AVERAGE('Assumptions (Coal)'!$Y$2:$AD$2)/10^9),0)</f>
        <v>-0.01197622486</v>
      </c>
      <c r="AJ113" s="160">
        <f>IF($AF$18&gt;0,PPMT('Assumptions (Coal)'!$V$7,Model!AA1,'Assumptions (Coal)'!$V$10,'Assumptions (Coal)'!$V$5*Model!$AF$18*AVERAGE('Assumptions (Coal)'!$Y$2:$AD$2)/10^9),0)</f>
        <v>-0.01254509555</v>
      </c>
      <c r="AK113" s="160">
        <f>IF($AF$18&gt;0,PPMT('Assumptions (Coal)'!$V$7,Model!AB1,'Assumptions (Coal)'!$V$10,'Assumptions (Coal)'!$V$5*Model!$AF$18*AVERAGE('Assumptions (Coal)'!$Y$2:$AD$2)/10^9),0)</f>
        <v>-0.01314098758</v>
      </c>
      <c r="AL113" s="160">
        <f>IF($AF$18&gt;0,PPMT('Assumptions (Coal)'!$V$7,Model!AC1,'Assumptions (Coal)'!$V$10,'Assumptions (Coal)'!$V$5*Model!$AF$18*AVERAGE('Assumptions (Coal)'!$Y$2:$AD$2)/10^9),0)</f>
        <v>-0.01376518449</v>
      </c>
      <c r="AM113" s="160">
        <f>IF($AF$18&gt;0,PPMT('Assumptions (Coal)'!$V$7,Model!AD1,'Assumptions (Coal)'!$V$10,'Assumptions (Coal)'!$V$5*Model!$AF$18*AVERAGE('Assumptions (Coal)'!$Y$2:$AD$2)/10^9),0)</f>
        <v>-0.01441903076</v>
      </c>
      <c r="AN113" s="160">
        <f>IF($AF$18&gt;0,PPMT('Assumptions (Coal)'!$V$7,Model!AE1,'Assumptions (Coal)'!$V$10,'Assumptions (Coal)'!$V$5*Model!$AF$18*AVERAGE('Assumptions (Coal)'!$Y$2:$AD$2)/10^9),0)</f>
        <v>-0.01510393472</v>
      </c>
      <c r="AO113" s="160">
        <f>IF($AF$18&gt;0,PPMT('Assumptions (Coal)'!$V$7,Model!AF1,'Assumptions (Coal)'!$V$10,'Assumptions (Coal)'!$V$5*Model!$AF$18*AVERAGE('Assumptions (Coal)'!$Y$2:$AD$2)/10^9),0)</f>
        <v>-0.01582137162</v>
      </c>
      <c r="AP113" s="160">
        <f>IF($AF$18&gt;0,PPMT('Assumptions (Coal)'!$V$7,Model!AG1,'Assumptions (Coal)'!$V$10,'Assumptions (Coal)'!$V$5*Model!$AF$18*AVERAGE('Assumptions (Coal)'!$Y$2:$AD$2)/10^9),0)</f>
        <v>-0.01657288677</v>
      </c>
      <c r="AQ113" s="160">
        <f>IF($AF$18&gt;0,PPMT('Assumptions (Coal)'!$V$7,Model!AH1,'Assumptions (Coal)'!$V$10,'Assumptions (Coal)'!$V$5*Model!$AF$18*AVERAGE('Assumptions (Coal)'!$Y$2:$AD$2)/10^9),0)</f>
        <v>-0.01736009889</v>
      </c>
      <c r="AR113" s="160">
        <f>IF($AF$18&gt;0,PPMT('Assumptions (Coal)'!$V$7,Model!AI1,'Assumptions (Coal)'!$V$10,'Assumptions (Coal)'!$V$5*Model!$AF$18*AVERAGE('Assumptions (Coal)'!$Y$2:$AD$2)/10^9),0)</f>
        <v>-0.01818470359</v>
      </c>
      <c r="AS113" s="160">
        <f>IF($AF$18&gt;0,PPMT('Assumptions (Coal)'!$V$7,Model!AJ1,'Assumptions (Coal)'!$V$10,'Assumptions (Coal)'!$V$5*Model!$AF$18*AVERAGE('Assumptions (Coal)'!$Y$2:$AD$2)/10^9),0)</f>
        <v>-0.01904847701</v>
      </c>
      <c r="AT113" s="160">
        <f>IF($AF$18&gt;0,PPMT('Assumptions (Coal)'!$V$7,Model!AK1,'Assumptions (Coal)'!$V$10,'Assumptions (Coal)'!$V$5*Model!$AF$18*AVERAGE('Assumptions (Coal)'!$Y$2:$AD$2)/10^9),0)</f>
        <v>-0.01995327967</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-0.1278542041</v>
      </c>
      <c r="AH114" s="160">
        <f>IF($AG$18&gt;0,PPMT('Assumptions (Coal)'!$V$7,Model!X1,'Assumptions (Coal)'!$V$10,'Assumptions (Coal)'!$V$5*Model!$AG$18*AVERAGE('Assumptions (Coal)'!$Z$2:$AE$2)/10^9),0)</f>
        <v>-0.1339272788</v>
      </c>
      <c r="AI114" s="160">
        <f>IF($AG$18&gt;0,PPMT('Assumptions (Coal)'!$V$7,Model!Y1,'Assumptions (Coal)'!$V$10,'Assumptions (Coal)'!$V$5*Model!$AG$18*AVERAGE('Assumptions (Coal)'!$Z$2:$AE$2)/10^9),0)</f>
        <v>-0.1402888246</v>
      </c>
      <c r="AJ114" s="160">
        <f>IF($AG$18&gt;0,PPMT('Assumptions (Coal)'!$V$7,Model!Z1,'Assumptions (Coal)'!$V$10,'Assumptions (Coal)'!$V$5*Model!$AG$18*AVERAGE('Assumptions (Coal)'!$Z$2:$AE$2)/10^9),0)</f>
        <v>-0.1469525437</v>
      </c>
      <c r="AK114" s="160">
        <f>IF($AG$18&gt;0,PPMT('Assumptions (Coal)'!$V$7,Model!AA1,'Assumptions (Coal)'!$V$10,'Assumptions (Coal)'!$V$5*Model!$AG$18*AVERAGE('Assumptions (Coal)'!$Z$2:$AE$2)/10^9),0)</f>
        <v>-0.1539327896</v>
      </c>
      <c r="AL114" s="160">
        <f>IF($AG$18&gt;0,PPMT('Assumptions (Coal)'!$V$7,Model!AB1,'Assumptions (Coal)'!$V$10,'Assumptions (Coal)'!$V$5*Model!$AG$18*AVERAGE('Assumptions (Coal)'!$Z$2:$AE$2)/10^9),0)</f>
        <v>-0.1612445971</v>
      </c>
      <c r="AM114" s="160">
        <f>IF($AG$18&gt;0,PPMT('Assumptions (Coal)'!$V$7,Model!AC1,'Assumptions (Coal)'!$V$10,'Assumptions (Coal)'!$V$5*Model!$AG$18*AVERAGE('Assumptions (Coal)'!$Z$2:$AE$2)/10^9),0)</f>
        <v>-0.1689037154</v>
      </c>
      <c r="AN114" s="160">
        <f>IF($AG$18&gt;0,PPMT('Assumptions (Coal)'!$V$7,Model!AD1,'Assumptions (Coal)'!$V$10,'Assumptions (Coal)'!$V$5*Model!$AG$18*AVERAGE('Assumptions (Coal)'!$Z$2:$AE$2)/10^9),0)</f>
        <v>-0.1769266419</v>
      </c>
      <c r="AO114" s="160">
        <f>IF($AG$18&gt;0,PPMT('Assumptions (Coal)'!$V$7,Model!AE1,'Assumptions (Coal)'!$V$10,'Assumptions (Coal)'!$V$5*Model!$AG$18*AVERAGE('Assumptions (Coal)'!$Z$2:$AE$2)/10^9),0)</f>
        <v>-0.1853306574</v>
      </c>
      <c r="AP114" s="160">
        <f>IF($AG$18&gt;0,PPMT('Assumptions (Coal)'!$V$7,Model!AF1,'Assumptions (Coal)'!$V$10,'Assumptions (Coal)'!$V$5*Model!$AG$18*AVERAGE('Assumptions (Coal)'!$Z$2:$AE$2)/10^9),0)</f>
        <v>-0.1941338636</v>
      </c>
      <c r="AQ114" s="160">
        <f>IF($AG$18&gt;0,PPMT('Assumptions (Coal)'!$V$7,Model!AG1,'Assumptions (Coal)'!$V$10,'Assumptions (Coal)'!$V$5*Model!$AG$18*AVERAGE('Assumptions (Coal)'!$Z$2:$AE$2)/10^9),0)</f>
        <v>-0.2033552222</v>
      </c>
      <c r="AR114" s="160">
        <f>IF($AG$18&gt;0,PPMT('Assumptions (Coal)'!$V$7,Model!AH1,'Assumptions (Coal)'!$V$10,'Assumptions (Coal)'!$V$5*Model!$AG$18*AVERAGE('Assumptions (Coal)'!$Z$2:$AE$2)/10^9),0)</f>
        <v>-0.2130145952</v>
      </c>
      <c r="AS114" s="160">
        <f>IF($AG$18&gt;0,PPMT('Assumptions (Coal)'!$V$7,Model!AI1,'Assumptions (Coal)'!$V$10,'Assumptions (Coal)'!$V$5*Model!$AG$18*AVERAGE('Assumptions (Coal)'!$Z$2:$AE$2)/10^9),0)</f>
        <v>-0.2231327885</v>
      </c>
      <c r="AT114" s="160">
        <f>IF($AG$18&gt;0,PPMT('Assumptions (Coal)'!$V$7,Model!AJ1,'Assumptions (Coal)'!$V$10,'Assumptions (Coal)'!$V$5*Model!$AG$18*AVERAGE('Assumptions (Coal)'!$Z$2:$AE$2)/10^9),0)</f>
        <v>-0.2337315959</v>
      </c>
      <c r="AU114" s="160">
        <f>IF($AG$18&gt;0,PPMT('Assumptions (Coal)'!$V$7,Model!AK1,'Assumptions (Coal)'!$V$10,'Assumptions (Coal)'!$V$5*Model!$AG$18*AVERAGE('Assumptions (Coal)'!$Z$2:$AE$2)/10^9),0)</f>
        <v>-0.2448338467</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-0.004546533382</v>
      </c>
      <c r="AK117" s="177">
        <f>IF($AJ$18&gt;0,PPMT('Assumptions (Coal)'!$V$7,Model!X1,'Assumptions (Coal)'!$V$10,'Assumptions (Coal)'!$V$5*Model!$AJ$18*AVERAGE('Assumptions (Coal)'!$AC$2:$AH$2)/10^9),0)</f>
        <v>-0.004762493717</v>
      </c>
      <c r="AL117" s="177">
        <f>IF($AJ$18&gt;0,PPMT('Assumptions (Coal)'!$V$7,Model!Y1,'Assumptions (Coal)'!$V$10,'Assumptions (Coal)'!$V$5*Model!$AJ$18*AVERAGE('Assumptions (Coal)'!$AC$2:$AH$2)/10^9),0)</f>
        <v>-0.004988712169</v>
      </c>
      <c r="AM117" s="177">
        <f>IF($AJ$18&gt;0,PPMT('Assumptions (Coal)'!$V$7,Model!Z1,'Assumptions (Coal)'!$V$10,'Assumptions (Coal)'!$V$5*Model!$AJ$18*AVERAGE('Assumptions (Coal)'!$AC$2:$AH$2)/10^9),0)</f>
        <v>-0.005225675997</v>
      </c>
      <c r="AN117" s="177">
        <f>IF($AJ$18&gt;0,PPMT('Assumptions (Coal)'!$V$7,Model!AA1,'Assumptions (Coal)'!$V$10,'Assumptions (Coal)'!$V$5*Model!$AJ$18*AVERAGE('Assumptions (Coal)'!$AC$2:$AH$2)/10^9),0)</f>
        <v>-0.005473895607</v>
      </c>
      <c r="AO117" s="177">
        <f>IF($AJ$18&gt;0,PPMT('Assumptions (Coal)'!$V$7,Model!AB1,'Assumptions (Coal)'!$V$10,'Assumptions (Coal)'!$V$5*Model!$AJ$18*AVERAGE('Assumptions (Coal)'!$AC$2:$AH$2)/10^9),0)</f>
        <v>-0.005733905648</v>
      </c>
      <c r="AP117" s="177">
        <f>IF($AJ$18&gt;0,PPMT('Assumptions (Coal)'!$V$7,Model!AC1,'Assumptions (Coal)'!$V$10,'Assumptions (Coal)'!$V$5*Model!$AJ$18*AVERAGE('Assumptions (Coal)'!$AC$2:$AH$2)/10^9),0)</f>
        <v>-0.006006266167</v>
      </c>
      <c r="AQ117" s="177">
        <f>IF($AJ$18&gt;0,PPMT('Assumptions (Coal)'!$V$7,Model!AD1,'Assumptions (Coal)'!$V$10,'Assumptions (Coal)'!$V$5*Model!$AJ$18*AVERAGE('Assumptions (Coal)'!$AC$2:$AH$2)/10^9),0)</f>
        <v>-0.006291563809</v>
      </c>
      <c r="AR117" s="177">
        <f>IF($AJ$18&gt;0,PPMT('Assumptions (Coal)'!$V$7,Model!AE1,'Assumptions (Coal)'!$V$10,'Assumptions (Coal)'!$V$5*Model!$AJ$18*AVERAGE('Assumptions (Coal)'!$AC$2:$AH$2)/10^9),0)</f>
        <v>-0.00659041309</v>
      </c>
      <c r="AS117" s="177">
        <f>IF($AJ$18&gt;0,PPMT('Assumptions (Coal)'!$V$7,Model!AF1,'Assumptions (Coal)'!$V$10,'Assumptions (Coal)'!$V$5*Model!$AJ$18*AVERAGE('Assumptions (Coal)'!$AC$2:$AH$2)/10^9),0)</f>
        <v>-0.006903457712</v>
      </c>
      <c r="AT117" s="177">
        <f>IF($AJ$18&gt;0,PPMT('Assumptions (Coal)'!$V$7,Model!AG1,'Assumptions (Coal)'!$V$10,'Assumptions (Coal)'!$V$5*Model!$AJ$18*AVERAGE('Assumptions (Coal)'!$AC$2:$AH$2)/10^9),0)</f>
        <v>-0.007231371954</v>
      </c>
      <c r="AU117" s="177">
        <f>IF($AJ$18&gt;0,PPMT('Assumptions (Coal)'!$V$7,Model!AH1,'Assumptions (Coal)'!$V$10,'Assumptions (Coal)'!$V$5*Model!$AJ$18*AVERAGE('Assumptions (Coal)'!$AC$2:$AH$2)/10^9),0)</f>
        <v>-0.007574862121</v>
      </c>
      <c r="AV117" s="177">
        <f>IF($AJ$18&gt;0,PPMT('Assumptions (Coal)'!$V$7,Model!AI1,'Assumptions (Coal)'!$V$10,'Assumptions (Coal)'!$V$5*Model!$AJ$18*AVERAGE('Assumptions (Coal)'!$AC$2:$AH$2)/10^9),0)</f>
        <v>-0.007934668072</v>
      </c>
      <c r="AW117" s="177">
        <f>IF($AJ$18&gt;0,PPMT('Assumptions (Coal)'!$V$7,Model!AJ1,'Assumptions (Coal)'!$V$10,'Assumptions (Coal)'!$V$5*Model!$AJ$18*AVERAGE('Assumptions (Coal)'!$AC$2:$AH$2)/10^9),0)</f>
        <v>-0.008311564806</v>
      </c>
      <c r="AX117" s="177">
        <f>IF($AJ$18&gt;0,PPMT('Assumptions (Coal)'!$V$7,Model!AK1,'Assumptions (Coal)'!$V$10,'Assumptions (Coal)'!$V$5*Model!$AJ$18*AVERAGE('Assumptions (Coal)'!$AC$2:$AH$2)/10^9),0)</f>
        <v>-0.008706364134</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-0.01637077834</v>
      </c>
      <c r="AL118" s="160">
        <f>IF($AK$18&gt;0,PPMT('Assumptions (Coal)'!$V$7,Model!X1,'Assumptions (Coal)'!$V$10,'Assumptions (Coal)'!$V$5*Model!$AK$18*AVERAGE('Assumptions (Coal)'!$AD$2:$AI$2)/10^9),0)</f>
        <v>-0.01714839031</v>
      </c>
      <c r="AM118" s="160">
        <f>IF($AK$18&gt;0,PPMT('Assumptions (Coal)'!$V$7,Model!Y1,'Assumptions (Coal)'!$V$10,'Assumptions (Coal)'!$V$5*Model!$AK$18*AVERAGE('Assumptions (Coal)'!$AD$2:$AI$2)/10^9),0)</f>
        <v>-0.01796293885</v>
      </c>
      <c r="AN118" s="160">
        <f>IF($AK$18&gt;0,PPMT('Assumptions (Coal)'!$V$7,Model!Z1,'Assumptions (Coal)'!$V$10,'Assumptions (Coal)'!$V$5*Model!$AK$18*AVERAGE('Assumptions (Coal)'!$AD$2:$AI$2)/10^9),0)</f>
        <v>-0.01881617844</v>
      </c>
      <c r="AO118" s="160">
        <f>IF($AK$18&gt;0,PPMT('Assumptions (Coal)'!$V$7,Model!AA1,'Assumptions (Coal)'!$V$10,'Assumptions (Coal)'!$V$5*Model!$AK$18*AVERAGE('Assumptions (Coal)'!$AD$2:$AI$2)/10^9),0)</f>
        <v>-0.01970994692</v>
      </c>
      <c r="AP118" s="160">
        <f>IF($AK$18&gt;0,PPMT('Assumptions (Coal)'!$V$7,Model!AB1,'Assumptions (Coal)'!$V$10,'Assumptions (Coal)'!$V$5*Model!$AK$18*AVERAGE('Assumptions (Coal)'!$AD$2:$AI$2)/10^9),0)</f>
        <v>-0.0206461694</v>
      </c>
      <c r="AQ118" s="160">
        <f>IF($AK$18&gt;0,PPMT('Assumptions (Coal)'!$V$7,Model!AC1,'Assumptions (Coal)'!$V$10,'Assumptions (Coal)'!$V$5*Model!$AK$18*AVERAGE('Assumptions (Coal)'!$AD$2:$AI$2)/10^9),0)</f>
        <v>-0.02162686244</v>
      </c>
      <c r="AR118" s="160">
        <f>IF($AK$18&gt;0,PPMT('Assumptions (Coal)'!$V$7,Model!AD1,'Assumptions (Coal)'!$V$10,'Assumptions (Coal)'!$V$5*Model!$AK$18*AVERAGE('Assumptions (Coal)'!$AD$2:$AI$2)/10^9),0)</f>
        <v>-0.02265413841</v>
      </c>
      <c r="AS118" s="160">
        <f>IF($AK$18&gt;0,PPMT('Assumptions (Coal)'!$V$7,Model!AE1,'Assumptions (Coal)'!$V$10,'Assumptions (Coal)'!$V$5*Model!$AK$18*AVERAGE('Assumptions (Coal)'!$AD$2:$AI$2)/10^9),0)</f>
        <v>-0.02373020998</v>
      </c>
      <c r="AT118" s="160">
        <f>IF($AK$18&gt;0,PPMT('Assumptions (Coal)'!$V$7,Model!AF1,'Assumptions (Coal)'!$V$10,'Assumptions (Coal)'!$V$5*Model!$AK$18*AVERAGE('Assumptions (Coal)'!$AD$2:$AI$2)/10^9),0)</f>
        <v>-0.02485739496</v>
      </c>
      <c r="AU118" s="160">
        <f>IF($AK$18&gt;0,PPMT('Assumptions (Coal)'!$V$7,Model!AG1,'Assumptions (Coal)'!$V$10,'Assumptions (Coal)'!$V$5*Model!$AK$18*AVERAGE('Assumptions (Coal)'!$AD$2:$AI$2)/10^9),0)</f>
        <v>-0.02603812122</v>
      </c>
      <c r="AV118" s="160">
        <f>IF($AK$18&gt;0,PPMT('Assumptions (Coal)'!$V$7,Model!AH1,'Assumptions (Coal)'!$V$10,'Assumptions (Coal)'!$V$5*Model!$AK$18*AVERAGE('Assumptions (Coal)'!$AD$2:$AI$2)/10^9),0)</f>
        <v>-0.02727493197</v>
      </c>
      <c r="AW118" s="160">
        <f>IF($AK$18&gt;0,PPMT('Assumptions (Coal)'!$V$7,Model!AI1,'Assumptions (Coal)'!$V$10,'Assumptions (Coal)'!$V$5*Model!$AK$18*AVERAGE('Assumptions (Coal)'!$AD$2:$AI$2)/10^9),0)</f>
        <v>-0.02857049124</v>
      </c>
      <c r="AX118" s="160">
        <f>IF($AK$18&gt;0,PPMT('Assumptions (Coal)'!$V$7,Model!AJ1,'Assumptions (Coal)'!$V$10,'Assumptions (Coal)'!$V$5*Model!$AK$18*AVERAGE('Assumptions (Coal)'!$AD$2:$AI$2)/10^9),0)</f>
        <v>-0.02992758958</v>
      </c>
      <c r="AY118" s="160">
        <f>IF($AK$18&gt;0,PPMT('Assumptions (Coal)'!$V$7,Model!AK1,'Assumptions (Coal)'!$V$10,'Assumptions (Coal)'!$V$5*Model!$AK$18*AVERAGE('Assumptions (Coal)'!$AD$2:$AI$2)/10^9),0)</f>
        <v>-0.03134915008</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-0.08283791389</v>
      </c>
      <c r="AN120" s="160">
        <f>IF($AM$18&gt;0,PPMT('Assumptions (Coal)'!$V$7,Model!X1,'Assumptions (Coal)'!$V$10,'Assumptions (Coal)'!$V$5*Model!$AM$18*AVERAGE('Assumptions (Coal)'!$AF$2:$AK$2)/10^9),0)</f>
        <v>-0.0867727148</v>
      </c>
      <c r="AO120" s="160">
        <f>IF($AM$18&gt;0,PPMT('Assumptions (Coal)'!$V$7,Model!Y1,'Assumptions (Coal)'!$V$10,'Assumptions (Coal)'!$V$5*Model!$AM$18*AVERAGE('Assumptions (Coal)'!$AF$2:$AK$2)/10^9),0)</f>
        <v>-0.09089441875</v>
      </c>
      <c r="AP120" s="160">
        <f>IF($AM$18&gt;0,PPMT('Assumptions (Coal)'!$V$7,Model!Z1,'Assumptions (Coal)'!$V$10,'Assumptions (Coal)'!$V$5*Model!$AM$18*AVERAGE('Assumptions (Coal)'!$AF$2:$AK$2)/10^9),0)</f>
        <v>-0.09521190364</v>
      </c>
      <c r="AQ120" s="160">
        <f>IF($AM$18&gt;0,PPMT('Assumptions (Coal)'!$V$7,Model!AA1,'Assumptions (Coal)'!$V$10,'Assumptions (Coal)'!$V$5*Model!$AM$18*AVERAGE('Assumptions (Coal)'!$AF$2:$AK$2)/10^9),0)</f>
        <v>-0.09973446907</v>
      </c>
      <c r="AR120" s="160">
        <f>IF($AM$18&gt;0,PPMT('Assumptions (Coal)'!$V$7,Model!AB1,'Assumptions (Coal)'!$V$10,'Assumptions (Coal)'!$V$5*Model!$AM$18*AVERAGE('Assumptions (Coal)'!$AF$2:$AK$2)/10^9),0)</f>
        <v>-0.1044718563</v>
      </c>
      <c r="AS120" s="160">
        <f>IF($AM$18&gt;0,PPMT('Assumptions (Coal)'!$V$7,Model!AC1,'Assumptions (Coal)'!$V$10,'Assumptions (Coal)'!$V$5*Model!$AM$18*AVERAGE('Assumptions (Coal)'!$AF$2:$AK$2)/10^9),0)</f>
        <v>-0.1094342695</v>
      </c>
      <c r="AT120" s="160">
        <f>IF($AM$18&gt;0,PPMT('Assumptions (Coal)'!$V$7,Model!AD1,'Assumptions (Coal)'!$V$10,'Assumptions (Coal)'!$V$5*Model!$AM$18*AVERAGE('Assumptions (Coal)'!$AF$2:$AK$2)/10^9),0)</f>
        <v>-0.1146323973</v>
      </c>
      <c r="AU120" s="160">
        <f>IF($AM$18&gt;0,PPMT('Assumptions (Coal)'!$V$7,Model!AE1,'Assumptions (Coal)'!$V$10,'Assumptions (Coal)'!$V$5*Model!$AM$18*AVERAGE('Assumptions (Coal)'!$AF$2:$AK$2)/10^9),0)</f>
        <v>-0.1200774362</v>
      </c>
      <c r="AV120" s="160">
        <f>IF($AM$18&gt;0,PPMT('Assumptions (Coal)'!$V$7,Model!AF1,'Assumptions (Coal)'!$V$10,'Assumptions (Coal)'!$V$5*Model!$AM$18*AVERAGE('Assumptions (Coal)'!$AF$2:$AK$2)/10^9),0)</f>
        <v>-0.1257811144</v>
      </c>
      <c r="AW120" s="160">
        <f>IF($AM$18&gt;0,PPMT('Assumptions (Coal)'!$V$7,Model!AG1,'Assumptions (Coal)'!$V$10,'Assumptions (Coal)'!$V$5*Model!$AM$18*AVERAGE('Assumptions (Coal)'!$AF$2:$AK$2)/10^9),0)</f>
        <v>-0.1317557174</v>
      </c>
      <c r="AX120" s="160">
        <f>IF($AM$18&gt;0,PPMT('Assumptions (Coal)'!$V$7,Model!AH1,'Assumptions (Coal)'!$V$10,'Assumptions (Coal)'!$V$5*Model!$AM$18*AVERAGE('Assumptions (Coal)'!$AF$2:$AK$2)/10^9),0)</f>
        <v>-0.1380141139</v>
      </c>
      <c r="AY120" s="160">
        <f>IF($AM$18&gt;0,PPMT('Assumptions (Coal)'!$V$7,Model!AI1,'Assumptions (Coal)'!$V$10,'Assumptions (Coal)'!$V$5*Model!$AM$18*AVERAGE('Assumptions (Coal)'!$AF$2:$AK$2)/10^9),0)</f>
        <v>-0.1445697843</v>
      </c>
      <c r="AZ120" s="160">
        <f>IF($AM$18&gt;0,PPMT('Assumptions (Coal)'!$V$7,Model!AJ1,'Assumptions (Coal)'!$V$10,'Assumptions (Coal)'!$V$5*Model!$AM$18*AVERAGE('Assumptions (Coal)'!$AF$2:$AK$2)/10^9),0)</f>
        <v>-0.1514368491</v>
      </c>
      <c r="BA120" s="160">
        <f>IF($AM$18&gt;0,PPMT('Assumptions (Coal)'!$V$7,Model!AK1,'Assumptions (Coal)'!$V$10,'Assumptions (Coal)'!$V$5*Model!$AM$18*AVERAGE('Assumptions (Coal)'!$AF$2:$AK$2)/10^9),0)</f>
        <v>-0.1586300994</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-0.02864113612</v>
      </c>
      <c r="E136" s="177">
        <f t="array" ref="E136">SUM(IF(ISERROR(E137:E188),"",E137:E188))</f>
        <v>-0.02728866919</v>
      </c>
      <c r="F136" s="177">
        <f t="array" ref="F136">SUM(IF(ISERROR(F137:F188),"",F137:F188))</f>
        <v>-0.02587196007</v>
      </c>
      <c r="G136" s="177">
        <f t="array" ref="G136">SUM(IF(ISERROR(G137:G188),"",G137:G188))</f>
        <v>-0.02438795727</v>
      </c>
      <c r="H136" s="177">
        <f t="array" ref="H136">SUM(IF(ISERROR(H137:H188),"",H137:H188))</f>
        <v>-0.02283346433</v>
      </c>
      <c r="I136" s="177">
        <f t="array" ref="I136">SUM(IF(ISERROR(I137:I188),"",I137:I188))</f>
        <v>-0.02120513298</v>
      </c>
      <c r="J136" s="177">
        <f t="array" ref="J136">SUM(IF(ISERROR(J137:J188),"",J137:J188))</f>
        <v>-0.05506712401</v>
      </c>
      <c r="K136" s="177">
        <f t="array" ref="K136">SUM(IF(ISERROR(K137:K188),"",K137:K188))</f>
        <v>-0.09182482832</v>
      </c>
      <c r="L136" s="177">
        <f t="array" ref="L136">SUM(IF(ISERROR(L137:L188),"",L137:L188))</f>
        <v>-0.08629451903</v>
      </c>
      <c r="M136" s="177">
        <f t="array" ref="M136">SUM(IF(ISERROR(M137:M188),"",M137:M188))</f>
        <v>-0.08050152004</v>
      </c>
      <c r="N136" s="177">
        <f t="array" ref="N136">SUM(IF(ISERROR(N137:N188),"",N137:N188))</f>
        <v>-0.07443335361</v>
      </c>
      <c r="O136" s="177">
        <f t="array" ref="O136">SUM(IF(ISERROR(O137:O188),"",O137:O188))</f>
        <v>-0.1293508919</v>
      </c>
      <c r="P136" s="177">
        <f t="array" ref="P136">SUM(IF(ISERROR(P137:P188),"",P137:P188))</f>
        <v>-0.1197991333</v>
      </c>
      <c r="Q136" s="177">
        <f t="array" ref="Q136">SUM(IF(ISERROR(Q137:Q188),"",Q137:Q188))</f>
        <v>-0.1097936661</v>
      </c>
      <c r="R136" s="177">
        <f t="array" ref="R136">SUM(IF(ISERROR(R137:R188),"",R137:R188))</f>
        <v>-0.09931293924</v>
      </c>
      <c r="S136" s="177">
        <f t="array" ref="S136">SUM(IF(ISERROR(S137:S188),"",S137:S188))</f>
        <v>-0.08833437786</v>
      </c>
      <c r="T136" s="177">
        <f t="array" ref="T136">SUM(IF(ISERROR(T137:T188),"",T137:T188))</f>
        <v>-0.07954725572</v>
      </c>
      <c r="U136" s="177">
        <f t="array" ref="U136">SUM(IF(ISERROR(U137:U188),"",U137:U188))</f>
        <v>-0.07034274528</v>
      </c>
      <c r="V136" s="177">
        <f t="array" ref="V136">SUM(IF(ISERROR(V137:V188),"",V137:V188))</f>
        <v>-0.06070102059</v>
      </c>
      <c r="W136" s="177">
        <f t="array" ref="W136">SUM(IF(ISERROR(W137:W188),"",W137:W188))</f>
        <v>-0.05060131398</v>
      </c>
      <c r="X136" s="177">
        <f t="array" ref="X136">SUM(IF(ISERROR(X137:X188),"",X137:X188))</f>
        <v>-0.7206209151</v>
      </c>
      <c r="Y136" s="177">
        <f t="array" ref="Y136">SUM(IF(ISERROR(Y137:Y188),"",Y137:Y188))</f>
        <v>-0.7559563502</v>
      </c>
      <c r="Z136" s="177">
        <f t="array" ref="Z136">SUM(IF(ISERROR(Z137:Z188),"",Z137:Z188))</f>
        <v>-0.8408822132</v>
      </c>
      <c r="AA136" s="177">
        <f t="array" ref="AA136">SUM(IF(ISERROR(AA137:AA188),"",AA137:AA188))</f>
        <v>-0.9309031922</v>
      </c>
      <c r="AB136" s="177">
        <f t="array" ref="AB136">SUM(IF(ISERROR(AB137:AB188),"",AB137:AB188))</f>
        <v>-1.203966202</v>
      </c>
      <c r="AC136" s="177">
        <f t="array" ref="AC136">SUM(IF(ISERROR(AC137:AC188),"",AC137:AC188))</f>
        <v>-1.383206558</v>
      </c>
      <c r="AD136" s="177">
        <f t="array" ref="AD136">SUM(IF(ISERROR(AD137:AD188),"",AD137:AD188))</f>
        <v>-1.480698582</v>
      </c>
      <c r="AE136" s="177">
        <f t="array" ref="AE136">SUM(IF(ISERROR(AE137:AE188),"",AE137:AE188))</f>
        <v>-1.399794741</v>
      </c>
      <c r="AF136" s="177">
        <f t="array" ref="AF136">SUM(IF(ISERROR(AF137:AF188),"",AF137:AF188))</f>
        <v>-1.303421516</v>
      </c>
      <c r="AG136" s="177">
        <f t="array" ref="AG136">SUM(IF(ISERROR(AG137:AG188),"",AG137:AG188))</f>
        <v>-1.319605716</v>
      </c>
      <c r="AH136" s="177">
        <f t="array" ref="AH136">SUM(IF(ISERROR(AH137:AH188),"",AH137:AH188))</f>
        <v>-1.195767401</v>
      </c>
      <c r="AI136" s="177">
        <f t="array" ref="AI136">SUM(IF(ISERROR(AI137:AI188),"",AI137:AI188))</f>
        <v>-1.066046765</v>
      </c>
      <c r="AJ136" s="177">
        <f t="array" ref="AJ136">SUM(IF(ISERROR(AJ137:AJ188),"",AJ137:AJ188))</f>
        <v>-0.9347377827</v>
      </c>
      <c r="AK136" s="177">
        <f t="array" ref="AK136">SUM(IF(ISERROR(AK137:AK188),"",AK137:AK188))</f>
        <v>-0.8086525009</v>
      </c>
      <c r="AL136" s="177">
        <f t="array" ref="AL136">SUM(IF(ISERROR(AL137:AL188),"",AL137:AL188))</f>
        <v>-0.6585508957</v>
      </c>
      <c r="AM136" s="177">
        <f t="array" ref="AM136">SUM(IF(ISERROR(AM137:AM188),"",AM137:AM188))</f>
        <v>-0.5846465795</v>
      </c>
      <c r="AN136" s="177">
        <f t="array" ref="AN136">SUM(IF(ISERROR(AN137:AN188),"",AN137:AN188))</f>
        <v>-0.4804789676</v>
      </c>
      <c r="AO136" s="177">
        <f t="array" ref="AO136">SUM(IF(ISERROR(AO137:AO188),"",AO137:AO188))</f>
        <v>-0.3788043133</v>
      </c>
      <c r="AP136" s="177">
        <f t="array" ref="AP136">SUM(IF(ISERROR(AP137:AP188),"",AP137:AP188))</f>
        <v>-0.2846650064</v>
      </c>
      <c r="AQ136" s="177">
        <f t="array" ref="AQ136">SUM(IF(ISERROR(AQ137:AQ188),"",AQ137:AQ188))</f>
        <v>-0.1993298118</v>
      </c>
      <c r="AR136" s="177">
        <f t="array" ref="AR136">SUM(IF(ISERROR(AR137:AR188),"",AR137:AR188))</f>
        <v>-0.1414073385</v>
      </c>
      <c r="AS136" s="177">
        <f t="array" ref="AS136">SUM(IF(ISERROR(AS137:AS188),"",AS137:AS188))</f>
        <v>-0.1050646317</v>
      </c>
      <c r="AT136" s="177">
        <f t="array" ref="AT136">SUM(IF(ISERROR(AT137:AT188),"",AT137:AT188))</f>
        <v>-0.08508165537</v>
      </c>
      <c r="AU136" s="177">
        <f t="array" ref="AU136">SUM(IF(ISERROR(AU137:AU188),"",AU137:AU188))</f>
        <v>-0.06606236847</v>
      </c>
      <c r="AV136" s="177">
        <f t="array" ref="AV136">SUM(IF(ISERROR(AV137:AV188),"",AV137:AV188))</f>
        <v>-0.04713246583</v>
      </c>
      <c r="AW136" s="177">
        <f t="array" ref="AW136">SUM(IF(ISERROR(AW137:AW188),"",AW137:AW188))</f>
        <v>-0.03948540689</v>
      </c>
      <c r="AX136" s="177">
        <f t="array" ref="AX136">SUM(IF(ISERROR(AX137:AX188),"",AX137:AX188))</f>
        <v>-0.03147511265</v>
      </c>
      <c r="AY136" s="177">
        <f t="array" ref="AY136">SUM(IF(ISERROR(AY137:AY188),"",AY137:AY188))</f>
        <v>-0.02308432944</v>
      </c>
      <c r="AZ136" s="177">
        <f t="array" ref="AZ136">SUM(IF(ISERROR(AZ137:AZ188),"",AZ137:AZ188))</f>
        <v>-0.01472818005</v>
      </c>
      <c r="BA136" s="177">
        <f t="array" ref="BA136">SUM(IF(ISERROR(BA137:BA188),"",BA137:BA188))</f>
        <v>-0.007534929723</v>
      </c>
      <c r="BB136" s="177">
        <f t="array" ref="BB136">SUM(IF(ISERROR(BB137:BB188),"",BB137:BB188))</f>
        <v>0</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-0.02864113612</v>
      </c>
      <c r="E138" s="177">
        <f>IF($D$18&gt;0,IPMT('Assumptions (Coal)'!$V$7,Model!X$1,'Assumptions (Coal)'!$V$10,'Assumptions (Coal)'!$V$5*Model!$D$18*'Assumptions (Coal)'!$B$2/10^9),0)</f>
        <v>-0.02728866919</v>
      </c>
      <c r="F138" s="177">
        <f>IF($D$18&gt;0,IPMT('Assumptions (Coal)'!$V$7,Model!Y$1,'Assumptions (Coal)'!$V$10,'Assumptions (Coal)'!$V$5*Model!$D$18*'Assumptions (Coal)'!$B$2/10^9),0)</f>
        <v>-0.02587196007</v>
      </c>
      <c r="G138" s="177">
        <f>IF($D$18&gt;0,IPMT('Assumptions (Coal)'!$V$7,Model!Z$1,'Assumptions (Coal)'!$V$10,'Assumptions (Coal)'!$V$5*Model!$D$18*'Assumptions (Coal)'!$B$2/10^9),0)</f>
        <v>-0.02438795727</v>
      </c>
      <c r="H138" s="177">
        <f>IF($D$18&gt;0,IPMT('Assumptions (Coal)'!$V$7,Model!AA$1,'Assumptions (Coal)'!$V$10,'Assumptions (Coal)'!$V$5*Model!$D$18*'Assumptions (Coal)'!$B$2/10^9),0)</f>
        <v>-0.02283346433</v>
      </c>
      <c r="I138" s="177">
        <f>IF($D$18&gt;0,IPMT('Assumptions (Coal)'!$V$7,Model!AB$1,'Assumptions (Coal)'!$V$10,'Assumptions (Coal)'!$V$5*Model!$D$18*'Assumptions (Coal)'!$B$2/10^9),0)</f>
        <v>-0.02120513298</v>
      </c>
      <c r="J138" s="177">
        <f>IF($D$18&gt;0,IPMT('Assumptions (Coal)'!$V$7,Model!AC$1,'Assumptions (Coal)'!$V$10,'Assumptions (Coal)'!$V$5*Model!$D$18*'Assumptions (Coal)'!$B$2/10^9),0)</f>
        <v>-0.0194994559</v>
      </c>
      <c r="K138" s="177">
        <f>IF($D$18&gt;0,IPMT('Assumptions (Coal)'!$V$7,Model!AD$1,'Assumptions (Coal)'!$V$10,'Assumptions (Coal)'!$V$5*Model!$D$18*'Assumptions (Coal)'!$B$2/10^9),0)</f>
        <v>-0.01771275915</v>
      </c>
      <c r="L138" s="177">
        <f>IF($D$18&gt;0,IPMT('Assumptions (Coal)'!$V$7,Model!AE$1,'Assumptions (Coal)'!$V$10,'Assumptions (Coal)'!$V$5*Model!$D$18*'Assumptions (Coal)'!$B$2/10^9),0)</f>
        <v>-0.0158411943</v>
      </c>
      <c r="M138" s="177">
        <f>IF($D$18&gt;0,IPMT('Assumptions (Coal)'!$V$7,Model!AF$1,'Assumptions (Coal)'!$V$10,'Assumptions (Coal)'!$V$5*Model!$D$18*'Assumptions (Coal)'!$B$2/10^9),0)</f>
        <v>-0.01388073013</v>
      </c>
      <c r="N138" s="177">
        <f>IF($D$18&gt;0,IPMT('Assumptions (Coal)'!$V$7,Model!AG$1,'Assumptions (Coal)'!$V$10,'Assumptions (Coal)'!$V$5*Model!$D$18*'Assumptions (Coal)'!$B$2/10^9),0)</f>
        <v>-0.0118271439</v>
      </c>
      <c r="O138" s="177">
        <f>IF($D$18&gt;0,IPMT('Assumptions (Coal)'!$V$7,Model!AH$1,'Assumptions (Coal)'!$V$10,'Assumptions (Coal)'!$V$5*Model!$D$18*'Assumptions (Coal)'!$B$2/10^9),0)</f>
        <v>-0.009676012333</v>
      </c>
      <c r="P138" s="177">
        <f>IF($D$18&gt;0,IPMT('Assumptions (Coal)'!$V$7,Model!AI$1,'Assumptions (Coal)'!$V$10,'Assumptions (Coal)'!$V$5*Model!$D$18*'Assumptions (Coal)'!$B$2/10^9),0)</f>
        <v>-0.007422702014</v>
      </c>
      <c r="Q138" s="177">
        <f>IF($D$18&gt;0,IPMT('Assumptions (Coal)'!$V$7,Model!AJ$1,'Assumptions (Coal)'!$V$10,'Assumptions (Coal)'!$V$5*Model!$D$18*'Assumptions (Coal)'!$B$2/10^9),0)</f>
        <v>-0.005062359455</v>
      </c>
      <c r="R138" s="177">
        <f>IF($D$18&gt;0,IPMT('Assumptions (Coal)'!$V$7,Model!AK$1,'Assumptions (Coal)'!$V$10,'Assumptions (Coal)'!$V$5*Model!$D$18*'Assumptions (Coal)'!$B$2/10^9),0)</f>
        <v>-0.002589900625</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-0.03556766811</v>
      </c>
      <c r="K144" s="160">
        <f>IF($J$18&gt;0,IPMT('Assumptions (Coal)'!$V$7,Model!X$1,'Assumptions (Coal)'!$V$10,'Assumptions (Coal)'!$V$5*Model!$J$18*AVERAGE('Assumptions (Coal)'!$C$2:$H$2)/10^9),0)</f>
        <v>-0.03388812247</v>
      </c>
      <c r="L144" s="160">
        <f>IF($J$18&gt;0,IPMT('Assumptions (Coal)'!$V$7,Model!Y$1,'Assumptions (Coal)'!$V$10,'Assumptions (Coal)'!$V$5*Model!$J$18*AVERAGE('Assumptions (Coal)'!$C$2:$H$2)/10^9),0)</f>
        <v>-0.03212879842</v>
      </c>
      <c r="M144" s="160">
        <f>IF($J$18&gt;0,IPMT('Assumptions (Coal)'!$V$7,Model!Z$1,'Assumptions (Coal)'!$V$10,'Assumptions (Coal)'!$V$5*Model!$J$18*AVERAGE('Assumptions (Coal)'!$C$2:$H$2)/10^9),0)</f>
        <v>-0.03028590647</v>
      </c>
      <c r="N144" s="177">
        <f>IF($J$18&gt;0,IPMT('Assumptions (Coal)'!$V$7,Model!AA$1,'Assumptions (Coal)'!$V$10,'Assumptions (Coal)'!$V$5*Model!$J$18*AVERAGE('Assumptions (Coal)'!$C$2:$H$2)/10^9),0)</f>
        <v>-0.02835547716</v>
      </c>
      <c r="O144" s="160">
        <f>IF($J$18&gt;0,IPMT('Assumptions (Coal)'!$V$7,Model!AB$1,'Assumptions (Coal)'!$V$10,'Assumptions (Coal)'!$V$5*Model!$J$18*AVERAGE('Assumptions (Coal)'!$C$2:$H$2)/10^9),0)</f>
        <v>-0.02633335245</v>
      </c>
      <c r="P144" s="160">
        <f>IF($J$18&gt;0,IPMT('Assumptions (Coal)'!$V$7,Model!AC$1,'Assumptions (Coal)'!$V$10,'Assumptions (Coal)'!$V$5*Model!$J$18*AVERAGE('Assumptions (Coal)'!$C$2:$H$2)/10^9),0)</f>
        <v>-0.02421517682</v>
      </c>
      <c r="Q144" s="160">
        <f>IF($J$18&gt;0,IPMT('Assumptions (Coal)'!$V$7,Model!AD$1,'Assumptions (Coal)'!$V$10,'Assumptions (Coal)'!$V$5*Model!$J$18*AVERAGE('Assumptions (Coal)'!$C$2:$H$2)/10^9),0)</f>
        <v>-0.02199638785</v>
      </c>
      <c r="R144" s="160">
        <f>IF($J$18&gt;0,IPMT('Assumptions (Coal)'!$V$7,Model!AE$1,'Assumptions (Coal)'!$V$10,'Assumptions (Coal)'!$V$5*Model!$J$18*AVERAGE('Assumptions (Coal)'!$C$2:$H$2)/10^9),0)</f>
        <v>-0.0196722064</v>
      </c>
      <c r="S144" s="160">
        <f>IF($J$18&gt;0,IPMT('Assumptions (Coal)'!$V$7,Model!AF$1,'Assumptions (Coal)'!$V$10,'Assumptions (Coal)'!$V$5*Model!$J$18*AVERAGE('Assumptions (Coal)'!$C$2:$H$2)/10^9),0)</f>
        <v>-0.01723762633</v>
      </c>
      <c r="T144" s="160">
        <f>IF($J$18&gt;0,IPMT('Assumptions (Coal)'!$V$7,Model!AG$1,'Assumptions (Coal)'!$V$10,'Assumptions (Coal)'!$V$5*Model!$J$18*AVERAGE('Assumptions (Coal)'!$C$2:$H$2)/10^9),0)</f>
        <v>-0.01468740371</v>
      </c>
      <c r="U144" s="160">
        <f>IF($J$18&gt;0,IPMT('Assumptions (Coal)'!$V$7,Model!AH$1,'Assumptions (Coal)'!$V$10,'Assumptions (Coal)'!$V$5*Model!$J$18*AVERAGE('Assumptions (Coal)'!$C$2:$H$2)/10^9),0)</f>
        <v>-0.01201604552</v>
      </c>
      <c r="V144" s="160">
        <f>IF($J$18&gt;0,IPMT('Assumptions (Coal)'!$V$7,Model!AI$1,'Assumptions (Coal)'!$V$10,'Assumptions (Coal)'!$V$5*Model!$J$18*AVERAGE('Assumptions (Coal)'!$C$2:$H$2)/10^9),0)</f>
        <v>-0.009217797805</v>
      </c>
      <c r="W144" s="160">
        <f>IF($J$18&gt;0,IPMT('Assumptions (Coal)'!$V$7,Model!AJ$1,'Assumptions (Coal)'!$V$10,'Assumptions (Coal)'!$V$5*Model!$J$18*AVERAGE('Assumptions (Coal)'!$C$2:$H$2)/10^9),0)</f>
        <v>-0.00628663333</v>
      </c>
      <c r="X144" s="160">
        <f>IF($J$18&gt;0,IPMT('Assumptions (Coal)'!$V$7,Model!AK$1,'Assumptions (Coal)'!$V$10,'Assumptions (Coal)'!$V$5*Model!$J$18*AVERAGE('Assumptions (Coal)'!$C$2:$H$2)/10^9),0)</f>
        <v>-0.003216238541</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-0.0402239467</v>
      </c>
      <c r="L145" s="160">
        <f>IF($K$18&gt;0,IPMT('Assumptions (Coal)'!$V$7,Model!X$1,'Assumptions (Coal)'!$V$10,'Assumptions (Coal)'!$V$5*Model!$K$18*AVERAGE('Assumptions (Coal)'!$D$2:$I$2)/10^9),0)</f>
        <v>-0.03832452631</v>
      </c>
      <c r="M145" s="160">
        <f>IF($K$18&gt;0,IPMT('Assumptions (Coal)'!$V$7,Model!Y$1,'Assumptions (Coal)'!$V$10,'Assumptions (Coal)'!$V$5*Model!$K$18*AVERAGE('Assumptions (Coal)'!$D$2:$I$2)/10^9),0)</f>
        <v>-0.03633488345</v>
      </c>
      <c r="N145" s="177">
        <f>IF($K$18&gt;0,IPMT('Assumptions (Coal)'!$V$7,Model!Z$1,'Assumptions (Coal)'!$V$10,'Assumptions (Coal)'!$V$5*Model!$K$18*AVERAGE('Assumptions (Coal)'!$D$2:$I$2)/10^9),0)</f>
        <v>-0.03425073255</v>
      </c>
      <c r="O145" s="160">
        <f>IF($K$18&gt;0,IPMT('Assumptions (Coal)'!$V$7,Model!AA$1,'Assumptions (Coal)'!$V$10,'Assumptions (Coal)'!$V$5*Model!$K$18*AVERAGE('Assumptions (Coal)'!$D$2:$I$2)/10^9),0)</f>
        <v>-0.03206758448</v>
      </c>
      <c r="P145" s="160">
        <f>IF($K$18&gt;0,IPMT('Assumptions (Coal)'!$V$7,Model!AB$1,'Assumptions (Coal)'!$V$10,'Assumptions (Coal)'!$V$5*Model!$K$18*AVERAGE('Assumptions (Coal)'!$D$2:$I$2)/10^9),0)</f>
        <v>-0.02978073688</v>
      </c>
      <c r="Q145" s="160">
        <f>IF($K$18&gt;0,IPMT('Assumptions (Coal)'!$V$7,Model!AC$1,'Assumptions (Coal)'!$V$10,'Assumptions (Coal)'!$V$5*Model!$K$18*AVERAGE('Assumptions (Coal)'!$D$2:$I$2)/10^9),0)</f>
        <v>-0.02738526402</v>
      </c>
      <c r="R145" s="160">
        <f>IF($K$18&gt;0,IPMT('Assumptions (Coal)'!$V$7,Model!AD$1,'Assumptions (Coal)'!$V$10,'Assumptions (Coal)'!$V$5*Model!$K$18*AVERAGE('Assumptions (Coal)'!$D$2:$I$2)/10^9),0)</f>
        <v>-0.0248760062</v>
      </c>
      <c r="S145" s="160">
        <f>IF($K$18&gt;0,IPMT('Assumptions (Coal)'!$V$7,Model!AE$1,'Assumptions (Coal)'!$V$10,'Assumptions (Coal)'!$V$5*Model!$K$18*AVERAGE('Assumptions (Coal)'!$D$2:$I$2)/10^9),0)</f>
        <v>-0.02224755863</v>
      </c>
      <c r="T145" s="160">
        <f>IF($K$18&gt;0,IPMT('Assumptions (Coal)'!$V$7,Model!AF$1,'Assumptions (Coal)'!$V$10,'Assumptions (Coal)'!$V$5*Model!$K$18*AVERAGE('Assumptions (Coal)'!$D$2:$I$2)/10^9),0)</f>
        <v>-0.01949425981</v>
      </c>
      <c r="U145" s="160">
        <f>IF($K$18&gt;0,IPMT('Assumptions (Coal)'!$V$7,Model!AG$1,'Assumptions (Coal)'!$V$10,'Assumptions (Coal)'!$V$5*Model!$K$18*AVERAGE('Assumptions (Coal)'!$D$2:$I$2)/10^9),0)</f>
        <v>-0.01661017929</v>
      </c>
      <c r="V145" s="160">
        <f>IF($K$18&gt;0,IPMT('Assumptions (Coal)'!$V$7,Model!AH$1,'Assumptions (Coal)'!$V$10,'Assumptions (Coal)'!$V$5*Model!$K$18*AVERAGE('Assumptions (Coal)'!$D$2:$I$2)/10^9),0)</f>
        <v>-0.01358910494</v>
      </c>
      <c r="W145" s="160">
        <f>IF($K$18&gt;0,IPMT('Assumptions (Coal)'!$V$7,Model!AI$1,'Assumptions (Coal)'!$V$10,'Assumptions (Coal)'!$V$5*Model!$K$18*AVERAGE('Assumptions (Coal)'!$D$2:$I$2)/10^9),0)</f>
        <v>-0.01042452956</v>
      </c>
      <c r="X145" s="160">
        <f>IF($K$18&gt;0,IPMT('Assumptions (Coal)'!$V$7,Model!AJ$1,'Assumptions (Coal)'!$V$10,'Assumptions (Coal)'!$V$5*Model!$K$18*AVERAGE('Assumptions (Coal)'!$D$2:$I$2)/10^9),0)</f>
        <v>-0.007109636854</v>
      </c>
      <c r="Y145" s="160">
        <f>IF($K$18&gt;0,IPMT('Assumptions (Coal)'!$V$7,Model!AK$1,'Assumptions (Coal)'!$V$10,'Assumptions (Coal)'!$V$5*Model!$K$18*AVERAGE('Assumptions (Coal)'!$D$2:$I$2)/10^9),0)</f>
        <v>-0.003637286742</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-0.06127394262</v>
      </c>
      <c r="P149" s="160">
        <f>IF($O$18&gt;0,IPMT('Assumptions (Coal)'!$V$7,Model!X$1,'Assumptions (Coal)'!$V$10,'Assumptions (Coal)'!$V$5*Model!$O$18*AVERAGE('Assumptions (Coal)'!$H$2:$M$2)/10^9),0)</f>
        <v>-0.05838051754</v>
      </c>
      <c r="Q149" s="160">
        <f>IF($O$18&gt;0,IPMT('Assumptions (Coal)'!$V$7,Model!Y$1,'Assumptions (Coal)'!$V$10,'Assumptions (Coal)'!$V$5*Model!$O$18*AVERAGE('Assumptions (Coal)'!$H$2:$M$2)/10^9),0)</f>
        <v>-0.05534965476</v>
      </c>
      <c r="R149" s="160">
        <f>IF($O$18&gt;0,IPMT('Assumptions (Coal)'!$V$7,Model!Z$1,'Assumptions (Coal)'!$V$10,'Assumptions (Coal)'!$V$5*Model!$O$18*AVERAGE('Assumptions (Coal)'!$H$2:$M$2)/10^9),0)</f>
        <v>-0.05217482601</v>
      </c>
      <c r="S149" s="160">
        <f>IF($O$18&gt;0,IPMT('Assumptions (Coal)'!$V$7,Model!AA$1,'Assumptions (Coal)'!$V$10,'Assumptions (Coal)'!$V$5*Model!$O$18*AVERAGE('Assumptions (Coal)'!$H$2:$M$2)/10^9),0)</f>
        <v>-0.04884919289</v>
      </c>
      <c r="T149" s="160">
        <f>IF($O$18&gt;0,IPMT('Assumptions (Coal)'!$V$7,Model!AB$1,'Assumptions (Coal)'!$V$10,'Assumptions (Coal)'!$V$5*Model!$O$18*AVERAGE('Assumptions (Coal)'!$H$2:$M$2)/10^9),0)</f>
        <v>-0.0453655922</v>
      </c>
      <c r="U149" s="160">
        <f>IF($O$18&gt;0,IPMT('Assumptions (Coal)'!$V$7,Model!AC$1,'Assumptions (Coal)'!$V$10,'Assumptions (Coal)'!$V$5*Model!$O$18*AVERAGE('Assumptions (Coal)'!$H$2:$M$2)/10^9),0)</f>
        <v>-0.04171652048</v>
      </c>
      <c r="V149" s="160">
        <f>IF($O$18&gt;0,IPMT('Assumptions (Coal)'!$V$7,Model!AD$1,'Assumptions (Coal)'!$V$10,'Assumptions (Coal)'!$V$5*Model!$O$18*AVERAGE('Assumptions (Coal)'!$H$2:$M$2)/10^9),0)</f>
        <v>-0.03789411784</v>
      </c>
      <c r="W149" s="160">
        <f>IF($O$18&gt;0,IPMT('Assumptions (Coal)'!$V$7,Model!AE$1,'Assumptions (Coal)'!$V$10,'Assumptions (Coal)'!$V$5*Model!$O$18*AVERAGE('Assumptions (Coal)'!$H$2:$M$2)/10^9),0)</f>
        <v>-0.03389015109</v>
      </c>
      <c r="X149" s="160">
        <f>IF($O$18&gt;0,IPMT('Assumptions (Coal)'!$V$7,Model!AF$1,'Assumptions (Coal)'!$V$10,'Assumptions (Coal)'!$V$5*Model!$O$18*AVERAGE('Assumptions (Coal)'!$H$2:$M$2)/10^9),0)</f>
        <v>-0.02969599591</v>
      </c>
      <c r="Y149" s="160">
        <f>IF($O$18&gt;0,IPMT('Assumptions (Coal)'!$V$7,Model!AG$1,'Assumptions (Coal)'!$V$10,'Assumptions (Coal)'!$V$5*Model!$O$18*AVERAGE('Assumptions (Coal)'!$H$2:$M$2)/10^9),0)</f>
        <v>-0.02530261836</v>
      </c>
      <c r="Z149" s="160">
        <f>IF($O$18&gt;0,IPMT('Assumptions (Coal)'!$V$7,Model!AH$1,'Assumptions (Coal)'!$V$10,'Assumptions (Coal)'!$V$5*Model!$O$18*AVERAGE('Assumptions (Coal)'!$H$2:$M$2)/10^9),0)</f>
        <v>-0.02070055538</v>
      </c>
      <c r="AA149" s="160">
        <f>IF($O$18&gt;0,IPMT('Assumptions (Coal)'!$V$7,Model!AI$1,'Assumptions (Coal)'!$V$10,'Assumptions (Coal)'!$V$5*Model!$O$18*AVERAGE('Assumptions (Coal)'!$H$2:$M$2)/10^9),0)</f>
        <v>-0.0158798944</v>
      </c>
      <c r="AB149" s="160">
        <f>IF($O$18&gt;0,IPMT('Assumptions (Coal)'!$V$7,Model!AJ$1,'Assumptions (Coal)'!$V$10,'Assumptions (Coal)'!$V$5*Model!$O$18*AVERAGE('Assumptions (Coal)'!$H$2:$M$2)/10^9),0)</f>
        <v>-0.01083025203</v>
      </c>
      <c r="AC149" s="160">
        <f>IF($O$18&gt;0,IPMT('Assumptions (Coal)'!$V$7,Model!AK$1,'Assumptions (Coal)'!$V$10,'Assumptions (Coal)'!$V$5*Model!$O$18*AVERAGE('Assumptions (Coal)'!$H$2:$M$2)/10^9),0)</f>
        <v>-0.005540751651</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-0.6805990438</v>
      </c>
      <c r="Y158" s="160">
        <f>IF($X$18&gt;0,IPMT('Assumptions (Coal)'!$V$7,Model!X1,'Assumptions (Coal)'!$V$10,'Assumptions (Coal)'!$V$5*Model!$X$18*average('Assumptions (Coal)'!$Q$2:$V$2)/10^9),0)</f>
        <v>-0.6484603849</v>
      </c>
      <c r="Z158" s="160">
        <f>IF($X$18&gt;0,IPMT('Assumptions (Coal)'!$V$7,Model!Y1,'Assumptions (Coal)'!$V$10,'Assumptions (Coal)'!$V$5*Model!$X$18*average('Assumptions (Coal)'!$Q$2:$V$2)/10^9),0)</f>
        <v>-0.6147951397</v>
      </c>
      <c r="AA158" s="160">
        <f>IF($X$18&gt;0,IPMT('Assumptions (Coal)'!$V$7,Model!Z1,'Assumptions (Coal)'!$V$10,'Assumptions (Coal)'!$V$5*Model!$X$18*average('Assumptions (Coal)'!$Q$2:$V$2)/10^9),0)</f>
        <v>-0.5795307953</v>
      </c>
      <c r="AB158" s="160">
        <f>IF($X$18&gt;0,IPMT('Assumptions (Coal)'!$V$7,Model!AA1,'Assumptions (Coal)'!$V$10,'Assumptions (Coal)'!$V$5*Model!$X$18*average('Assumptions (Coal)'!$Q$2:$V$2)/10^9),0)</f>
        <v>-0.5425913945</v>
      </c>
      <c r="AC158" s="160">
        <f>IF($X$18&gt;0,IPMT('Assumptions (Coal)'!$V$7,Model!AB1,'Assumptions (Coal)'!$V$10,'Assumptions (Coal)'!$V$5*Model!$X$18*average('Assumptions (Coal)'!$Q$2:$V$2)/10^9),0)</f>
        <v>-0.5038973723</v>
      </c>
      <c r="AD158" s="160">
        <f>IF($X$18&gt;0,IPMT('Assumptions (Coal)'!$V$7,Model!AC1,'Assumptions (Coal)'!$V$10,'Assumptions (Coal)'!$V$5*Model!$X$18*average('Assumptions (Coal)'!$Q$2:$V$2)/10^9),0)</f>
        <v>-0.463365384</v>
      </c>
      <c r="AE158" s="160">
        <f>IF($X$18&gt;0,IPMT('Assumptions (Coal)'!$V$7,Model!AD1,'Assumptions (Coal)'!$V$10,'Assumptions (Coal)'!$V$5*Model!$X$18*average('Assumptions (Coal)'!$Q$2:$V$2)/10^9),0)</f>
        <v>-0.4209081262</v>
      </c>
      <c r="AF158" s="160">
        <f>IF($X$18&gt;0,IPMT('Assumptions (Coal)'!$V$7,Model!AE1,'Assumptions (Coal)'!$V$10,'Assumptions (Coal)'!$V$5*Model!$X$18*average('Assumptions (Coal)'!$Q$2:$V$2)/10^9),0)</f>
        <v>-0.3764341487</v>
      </c>
      <c r="AG158" s="160">
        <f>IF($X$18&gt;0,IPMT('Assumptions (Coal)'!$V$7,Model!AF1,'Assumptions (Coal)'!$V$10,'Assumptions (Coal)'!$V$5*Model!$X$18*average('Assumptions (Coal)'!$Q$2:$V$2)/10^9),0)</f>
        <v>-0.3298476572</v>
      </c>
      <c r="AH158" s="160">
        <f>IF($X$18&gt;0,IPMT('Assumptions (Coal)'!$V$7,Model!AG1,'Assumptions (Coal)'!$V$10,'Assumptions (Coal)'!$V$5*Model!$X$18*average('Assumptions (Coal)'!$Q$2:$V$2)/10^9),0)</f>
        <v>-0.2810483074</v>
      </c>
      <c r="AI158" s="160">
        <f>IF($X$18&gt;0,IPMT('Assumptions (Coal)'!$V$7,Model!AH1,'Assumptions (Coal)'!$V$10,'Assumptions (Coal)'!$V$5*Model!$X$18*average('Assumptions (Coal)'!$Q$2:$V$2)/10^9),0)</f>
        <v>-0.2299309885</v>
      </c>
      <c r="AJ158" s="160">
        <f>IF($X$18&gt;0,IPMT('Assumptions (Coal)'!$V$7,Model!AI1,'Assumptions (Coal)'!$V$10,'Assumptions (Coal)'!$V$5*Model!$X$18*average('Assumptions (Coal)'!$Q$2:$V$2)/10^9),0)</f>
        <v>-0.176385597</v>
      </c>
      <c r="AK158" s="160">
        <f>IF($X$18&gt;0,IPMT('Assumptions (Coal)'!$V$7,Model!AJ1,'Assumptions (Coal)'!$V$10,'Assumptions (Coal)'!$V$5*Model!$X$18*average('Assumptions (Coal)'!$Q$2:$V$2)/10^9),0)</f>
        <v>-0.1202967993</v>
      </c>
      <c r="AL158" s="160">
        <f>IF($X$18&gt;0,IPMT('Assumptions (Coal)'!$V$7,Model!AK1,'Assumptions (Coal)'!$V$10,'Assumptions (Coal)'!$V$5*Model!$X$18*average('Assumptions (Coal)'!$Q$2:$V$2)/10^9),0)</f>
        <v>-0.06154378378</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-0.07855606023</v>
      </c>
      <c r="Z159" s="160">
        <f>IF($Y$18&gt;0,IPMT('Assumptions (Coal)'!$V$7,Model!X1,'Assumptions (Coal)'!$V$10,'Assumptions (Coal)'!$V$5*Model!$Y$18*AVERAGE('Assumptions (Coal)'!$R$2:$W$2)/10^9),0)</f>
        <v>-0.07484655395</v>
      </c>
      <c r="AA159" s="160">
        <f>IF($Y$18&gt;0,IPMT('Assumptions (Coal)'!$V$7,Model!Y1,'Assumptions (Coal)'!$V$10,'Assumptions (Coal)'!$V$5*Model!$Y$18*AVERAGE('Assumptions (Coal)'!$R$2:$W$2)/10^9),0)</f>
        <v>-0.07096084612</v>
      </c>
      <c r="AB159" s="160">
        <f>IF($Y$18&gt;0,IPMT('Assumptions (Coal)'!$V$7,Model!Z1,'Assumptions (Coal)'!$V$10,'Assumptions (Coal)'!$V$5*Model!$Y$18*AVERAGE('Assumptions (Coal)'!$R$2:$W$2)/10^9),0)</f>
        <v>-0.06689056718</v>
      </c>
      <c r="AC159" s="160">
        <f>IF($Y$18&gt;0,IPMT('Assumptions (Coal)'!$V$7,Model!AA1,'Assumptions (Coal)'!$V$10,'Assumptions (Coal)'!$V$5*Model!$Y$18*AVERAGE('Assumptions (Coal)'!$R$2:$W$2)/10^9),0)</f>
        <v>-0.06262694998</v>
      </c>
      <c r="AD159" s="160">
        <f>IF($Y$18&gt;0,IPMT('Assumptions (Coal)'!$V$7,Model!AB1,'Assumptions (Coal)'!$V$10,'Assumptions (Coal)'!$V$5*Model!$Y$18*AVERAGE('Assumptions (Coal)'!$R$2:$W$2)/10^9),0)</f>
        <v>-0.05816081096</v>
      </c>
      <c r="AE159" s="160">
        <f>IF($Y$18&gt;0,IPMT('Assumptions (Coal)'!$V$7,Model!AC1,'Assumptions (Coal)'!$V$10,'Assumptions (Coal)'!$V$5*Model!$Y$18*AVERAGE('Assumptions (Coal)'!$R$2:$W$2)/10^9),0)</f>
        <v>-0.05348253034</v>
      </c>
      <c r="AF159" s="160">
        <f>IF($Y$18&gt;0,IPMT('Assumptions (Coal)'!$V$7,Model!AD1,'Assumptions (Coal)'!$V$10,'Assumptions (Coal)'!$V$5*Model!$Y$18*AVERAGE('Assumptions (Coal)'!$R$2:$W$2)/10^9),0)</f>
        <v>-0.04858203139</v>
      </c>
      <c r="AG159" s="160">
        <f>IF($Y$18&gt;0,IPMT('Assumptions (Coal)'!$V$7,Model!AE1,'Assumptions (Coal)'!$V$10,'Assumptions (Coal)'!$V$5*Model!$Y$18*AVERAGE('Assumptions (Coal)'!$R$2:$W$2)/10^9),0)</f>
        <v>-0.04344875874</v>
      </c>
      <c r="AH159" s="160">
        <f>IF($Y$18&gt;0,IPMT('Assumptions (Coal)'!$V$7,Model!AF1,'Assumptions (Coal)'!$V$10,'Assumptions (Coal)'!$V$5*Model!$Y$18*AVERAGE('Assumptions (Coal)'!$R$2:$W$2)/10^9),0)</f>
        <v>-0.03807165564</v>
      </c>
      <c r="AI159" s="160">
        <f>IF($Y$18&gt;0,IPMT('Assumptions (Coal)'!$V$7,Model!AG1,'Assumptions (Coal)'!$V$10,'Assumptions (Coal)'!$V$5*Model!$Y$18*AVERAGE('Assumptions (Coal)'!$R$2:$W$2)/10^9),0)</f>
        <v>-0.03243914015</v>
      </c>
      <c r="AJ159" s="160">
        <f>IF($Y$18&gt;0,IPMT('Assumptions (Coal)'!$V$7,Model!AH1,'Assumptions (Coal)'!$V$10,'Assumptions (Coal)'!$V$5*Model!$Y$18*AVERAGE('Assumptions (Coal)'!$R$2:$W$2)/10^9),0)</f>
        <v>-0.02653908016</v>
      </c>
      <c r="AK159" s="160">
        <f>IF($Y$18&gt;0,IPMT('Assumptions (Coal)'!$V$7,Model!AI1,'Assumptions (Coal)'!$V$10,'Assumptions (Coal)'!$V$5*Model!$Y$18*AVERAGE('Assumptions (Coal)'!$R$2:$W$2)/10^9),0)</f>
        <v>-0.02035876733</v>
      </c>
      <c r="AL159" s="160">
        <f>IF($Y$18&gt;0,IPMT('Assumptions (Coal)'!$V$7,Model!AJ1,'Assumptions (Coal)'!$V$10,'Assumptions (Coal)'!$V$5*Model!$Y$18*AVERAGE('Assumptions (Coal)'!$R$2:$W$2)/10^9),0)</f>
        <v>-0.01388488964</v>
      </c>
      <c r="AM159" s="160">
        <f>IF($Y$18&gt;0,IPMT('Assumptions (Coal)'!$V$7,Model!AK1,'Assumptions (Coal)'!$V$10,'Assumptions (Coal)'!$V$5*Model!$Y$18*AVERAGE('Assumptions (Coal)'!$R$2:$W$2)/10^9),0)</f>
        <v>-0.007103502759</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-0.1305399642</v>
      </c>
      <c r="AA160" s="160">
        <f>IF($Z$18&gt;0,IPMT('Assumptions (Coal)'!$V$7,Model!X1,'Assumptions (Coal)'!$V$10,'Assumptions (Coal)'!$V$5*Model!$Z$18*AVERAGE('Assumptions (Coal)'!$S$2:$X$2)/10^9),0)</f>
        <v>-0.124375719</v>
      </c>
      <c r="AB160" s="160">
        <f>IF($Z$18&gt;0,IPMT('Assumptions (Coal)'!$V$7,Model!Y1,'Assumptions (Coal)'!$V$10,'Assumptions (Coal)'!$V$5*Model!$Z$18*AVERAGE('Assumptions (Coal)'!$S$2:$X$2)/10^9),0)</f>
        <v>-0.1179186722</v>
      </c>
      <c r="AC160" s="160">
        <f>IF($Z$18&gt;0,IPMT('Assumptions (Coal)'!$V$7,Model!Z1,'Assumptions (Coal)'!$V$10,'Assumptions (Coal)'!$V$5*Model!$Z$18*AVERAGE('Assumptions (Coal)'!$S$2:$X$2)/10^9),0)</f>
        <v>-0.1111549156</v>
      </c>
      <c r="AD160" s="160">
        <f>IF($Z$18&gt;0,IPMT('Assumptions (Coal)'!$V$7,Model!AA1,'Assumptions (Coal)'!$V$10,'Assumptions (Coal)'!$V$5*Model!$Z$18*AVERAGE('Assumptions (Coal)'!$S$2:$X$2)/10^9),0)</f>
        <v>-0.1040698806</v>
      </c>
      <c r="AE160" s="160">
        <f>IF($Z$18&gt;0,IPMT('Assumptions (Coal)'!$V$7,Model!AB1,'Assumptions (Coal)'!$V$10,'Assumptions (Coal)'!$V$5*Model!$Z$18*AVERAGE('Assumptions (Coal)'!$S$2:$X$2)/10^9),0)</f>
        <v>-0.09664830645</v>
      </c>
      <c r="AF160" s="160">
        <f>IF($Z$18&gt;0,IPMT('Assumptions (Coal)'!$V$7,Model!AC1,'Assumptions (Coal)'!$V$10,'Assumptions (Coal)'!$V$5*Model!$Z$18*AVERAGE('Assumptions (Coal)'!$S$2:$X$2)/10^9),0)</f>
        <v>-0.08887420751</v>
      </c>
      <c r="AG160" s="160">
        <f>IF($Z$18&gt;0,IPMT('Assumptions (Coal)'!$V$7,Model!AD1,'Assumptions (Coal)'!$V$10,'Assumptions (Coal)'!$V$5*Model!$Z$18*AVERAGE('Assumptions (Coal)'!$S$2:$X$2)/10^9),0)</f>
        <v>-0.08073083887</v>
      </c>
      <c r="AH160" s="160">
        <f>IF($Z$18&gt;0,IPMT('Assumptions (Coal)'!$V$7,Model!AE1,'Assumptions (Coal)'!$V$10,'Assumptions (Coal)'!$V$5*Model!$Z$18*AVERAGE('Assumptions (Coal)'!$S$2:$X$2)/10^9),0)</f>
        <v>-0.07220066022</v>
      </c>
      <c r="AI160" s="160">
        <f>IF($Z$18&gt;0,IPMT('Assumptions (Coal)'!$V$7,Model!AF1,'Assumptions (Coal)'!$V$10,'Assumptions (Coal)'!$V$5*Model!$Z$18*AVERAGE('Assumptions (Coal)'!$S$2:$X$2)/10^9),0)</f>
        <v>-0.06326529808</v>
      </c>
      <c r="AJ160" s="160">
        <f>IF($Z$18&gt;0,IPMT('Assumptions (Coal)'!$V$7,Model!AG1,'Assumptions (Coal)'!$V$10,'Assumptions (Coal)'!$V$5*Model!$Z$18*AVERAGE('Assumptions (Coal)'!$S$2:$X$2)/10^9),0)</f>
        <v>-0.05390550624</v>
      </c>
      <c r="AK160" s="160">
        <f>IF($Z$18&gt;0,IPMT('Assumptions (Coal)'!$V$7,Model!AH1,'Assumptions (Coal)'!$V$10,'Assumptions (Coal)'!$V$5*Model!$Z$18*AVERAGE('Assumptions (Coal)'!$S$2:$X$2)/10^9),0)</f>
        <v>-0.04410112429</v>
      </c>
      <c r="AL160" s="160">
        <f>IF($Z$18&gt;0,IPMT('Assumptions (Coal)'!$V$7,Model!AI1,'Assumptions (Coal)'!$V$10,'Assumptions (Coal)'!$V$5*Model!$Z$18*AVERAGE('Assumptions (Coal)'!$S$2:$X$2)/10^9),0)</f>
        <v>-0.03383103419</v>
      </c>
      <c r="AM160" s="160">
        <f>IF($Z$18&gt;0,IPMT('Assumptions (Coal)'!$V$7,Model!AJ1,'Assumptions (Coal)'!$V$10,'Assumptions (Coal)'!$V$5*Model!$Z$18*AVERAGE('Assumptions (Coal)'!$S$2:$X$2)/10^9),0)</f>
        <v>-0.02307311482</v>
      </c>
      <c r="AN160" s="160">
        <f>IF($Z$18&gt;0,IPMT('Assumptions (Coal)'!$V$7,Model!AK1,'Assumptions (Coal)'!$V$10,'Assumptions (Coal)'!$V$5*Model!$Z$18*AVERAGE('Assumptions (Coal)'!$S$2:$X$2)/10^9),0)</f>
        <v>-0.01180419427</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-0.1401559374</v>
      </c>
      <c r="AB161" s="160">
        <f>IF($AA$18&gt;0,IPMT('Assumptions (Coal)'!$V$7,Model!X1,'Assumptions (Coal)'!$V$10,'Assumptions (Coal)'!$V$5*Model!$AA$18*AVERAGE('Assumptions (Coal)'!$T$2:$Y$2)/10^9),0)</f>
        <v>-0.133537615</v>
      </c>
      <c r="AC161" s="160">
        <f>IF($AA$18&gt;0,IPMT('Assumptions (Coal)'!$V$7,Model!Y1,'Assumptions (Coal)'!$V$10,'Assumptions (Coal)'!$V$5*Model!$AA$18*AVERAGE('Assumptions (Coal)'!$T$2:$Y$2)/10^9),0)</f>
        <v>-0.1266049224</v>
      </c>
      <c r="AD161" s="160">
        <f>IF($AA$18&gt;0,IPMT('Assumptions (Coal)'!$V$7,Model!Z1,'Assumptions (Coal)'!$V$10,'Assumptions (Coal)'!$V$5*Model!$AA$18*AVERAGE('Assumptions (Coal)'!$T$2:$Y$2)/10^9),0)</f>
        <v>-0.1193429268</v>
      </c>
      <c r="AE161" s="160">
        <f>IF($AA$18&gt;0,IPMT('Assumptions (Coal)'!$V$7,Model!AA1,'Assumptions (Coal)'!$V$10,'Assumptions (Coal)'!$V$5*Model!$AA$18*AVERAGE('Assumptions (Coal)'!$T$2:$Y$2)/10^9),0)</f>
        <v>-0.1117359864</v>
      </c>
      <c r="AF161" s="160">
        <f>IF($AA$18&gt;0,IPMT('Assumptions (Coal)'!$V$7,Model!AB1,'Assumptions (Coal)'!$V$10,'Assumptions (Coal)'!$V$5*Model!$AA$18*AVERAGE('Assumptions (Coal)'!$T$2:$Y$2)/10^9),0)</f>
        <v>-0.1037677164</v>
      </c>
      <c r="AG161" s="160">
        <f>IF($AA$18&gt;0,IPMT('Assumptions (Coal)'!$V$7,Model!AC1,'Assumptions (Coal)'!$V$10,'Assumptions (Coal)'!$V$5*Model!$AA$18*AVERAGE('Assumptions (Coal)'!$T$2:$Y$2)/10^9),0)</f>
        <v>-0.09542095354</v>
      </c>
      <c r="AH161" s="160">
        <f>IF($AA$18&gt;0,IPMT('Assumptions (Coal)'!$V$7,Model!AD1,'Assumptions (Coal)'!$V$10,'Assumptions (Coal)'!$V$5*Model!$AA$18*AVERAGE('Assumptions (Coal)'!$T$2:$Y$2)/10^9),0)</f>
        <v>-0.08667771945</v>
      </c>
      <c r="AI161" s="160">
        <f>IF($AA$18&gt;0,IPMT('Assumptions (Coal)'!$V$7,Model!AE1,'Assumptions (Coal)'!$V$10,'Assumptions (Coal)'!$V$5*Model!$AA$18*AVERAGE('Assumptions (Coal)'!$T$2:$Y$2)/10^9),0)</f>
        <v>-0.07751918174</v>
      </c>
      <c r="AJ161" s="160">
        <f>IF($AA$18&gt;0,IPMT('Assumptions (Coal)'!$V$7,Model!AF1,'Assumptions (Coal)'!$V$10,'Assumptions (Coal)'!$V$5*Model!$AA$18*AVERAGE('Assumptions (Coal)'!$T$2:$Y$2)/10^9),0)</f>
        <v>-0.06792561349</v>
      </c>
      <c r="AK161" s="160">
        <f>IF($AA$18&gt;0,IPMT('Assumptions (Coal)'!$V$7,Model!AG1,'Assumptions (Coal)'!$V$10,'Assumptions (Coal)'!$V$5*Model!$AA$18*AVERAGE('Assumptions (Coal)'!$T$2:$Y$2)/10^9),0)</f>
        <v>-0.05787635075</v>
      </c>
      <c r="AL161" s="160">
        <f>IF($AA$18&gt;0,IPMT('Assumptions (Coal)'!$V$7,Model!AH1,'Assumptions (Coal)'!$V$10,'Assumptions (Coal)'!$V$5*Model!$AA$18*AVERAGE('Assumptions (Coal)'!$T$2:$Y$2)/10^9),0)</f>
        <v>-0.04734974802</v>
      </c>
      <c r="AM161" s="160">
        <f>IF($AA$18&gt;0,IPMT('Assumptions (Coal)'!$V$7,Model!AI1,'Assumptions (Coal)'!$V$10,'Assumptions (Coal)'!$V$5*Model!$AA$18*AVERAGE('Assumptions (Coal)'!$T$2:$Y$2)/10^9),0)</f>
        <v>-0.03632313167</v>
      </c>
      <c r="AN161" s="160">
        <f>IF($AA$18&gt;0,IPMT('Assumptions (Coal)'!$V$7,Model!AJ1,'Assumptions (Coal)'!$V$10,'Assumptions (Coal)'!$V$5*Model!$AA$18*AVERAGE('Assumptions (Coal)'!$T$2:$Y$2)/10^9),0)</f>
        <v>-0.02477275104</v>
      </c>
      <c r="AO161" s="160">
        <f>IF($AA$18&gt;0,IPMT('Assumptions (Coal)'!$V$7,Model!AK1,'Assumptions (Coal)'!$V$10,'Assumptions (Coal)'!$V$5*Model!$AA$18*AVERAGE('Assumptions (Coal)'!$T$2:$Y$2)/10^9),0)</f>
        <v>-0.01267372733</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-0.332197701</v>
      </c>
      <c r="AC162" s="160">
        <f>IF($AB$18&gt;0,IPMT('Assumptions (Coal)'!$V$7,Model!X1,'Assumptions (Coal)'!$V$10,'Assumptions (Coal)'!$V$5*Model!$AB$18*AVERAGE('Assumptions (Coal)'!$U$2:$Z$2)/10^9),0)</f>
        <v>-0.3165109487</v>
      </c>
      <c r="AD162" s="160">
        <f>IF($AB$18&gt;0,IPMT('Assumptions (Coal)'!$V$7,Model!Y1,'Assumptions (Coal)'!$V$10,'Assumptions (Coal)'!$V$5*Model!$AB$18*AVERAGE('Assumptions (Coal)'!$U$2:$Z$2)/10^9),0)</f>
        <v>-0.3000790757</v>
      </c>
      <c r="AE162" s="160">
        <f>IF($AB$18&gt;0,IPMT('Assumptions (Coal)'!$V$7,Model!Z1,'Assumptions (Coal)'!$V$10,'Assumptions (Coal)'!$V$5*Model!$AB$18*AVERAGE('Assumptions (Coal)'!$U$2:$Z$2)/10^9),0)</f>
        <v>-0.2828666887</v>
      </c>
      <c r="AF162" s="160">
        <f>IF($AB$18&gt;0,IPMT('Assumptions (Coal)'!$V$7,Model!AA1,'Assumptions (Coal)'!$V$10,'Assumptions (Coal)'!$V$5*Model!$AB$18*AVERAGE('Assumptions (Coal)'!$U$2:$Z$2)/10^9),0)</f>
        <v>-0.2648367133</v>
      </c>
      <c r="AG162" s="160">
        <f>IF($AB$18&gt;0,IPMT('Assumptions (Coal)'!$V$7,Model!AB1,'Assumptions (Coal)'!$V$10,'Assumptions (Coal)'!$V$5*Model!$AB$18*AVERAGE('Assumptions (Coal)'!$U$2:$Z$2)/10^9),0)</f>
        <v>-0.2459503141</v>
      </c>
      <c r="AH162" s="160">
        <f>IF($AB$18&gt;0,IPMT('Assumptions (Coal)'!$V$7,Model!AC1,'Assumptions (Coal)'!$V$10,'Assumptions (Coal)'!$V$5*Model!$AB$18*AVERAGE('Assumptions (Coal)'!$U$2:$Z$2)/10^9),0)</f>
        <v>-0.2261668109</v>
      </c>
      <c r="AI162" s="160">
        <f>IF($AB$18&gt;0,IPMT('Assumptions (Coal)'!$V$7,Model!AD1,'Assumptions (Coal)'!$V$10,'Assumptions (Coal)'!$V$5*Model!$AB$18*AVERAGE('Assumptions (Coal)'!$U$2:$Z$2)/10^9),0)</f>
        <v>-0.2054435914</v>
      </c>
      <c r="AJ162" s="160">
        <f>IF($AB$18&gt;0,IPMT('Assumptions (Coal)'!$V$7,Model!AE1,'Assumptions (Coal)'!$V$10,'Assumptions (Coal)'!$V$5*Model!$AB$18*AVERAGE('Assumptions (Coal)'!$U$2:$Z$2)/10^9),0)</f>
        <v>-0.1837360189</v>
      </c>
      <c r="AK162" s="160">
        <f>IF($AB$18&gt;0,IPMT('Assumptions (Coal)'!$V$7,Model!AF1,'Assumptions (Coal)'!$V$10,'Assumptions (Coal)'!$V$5*Model!$AB$18*AVERAGE('Assumptions (Coal)'!$U$2:$Z$2)/10^9),0)</f>
        <v>-0.1609973367</v>
      </c>
      <c r="AL162" s="160">
        <f>IF($AB$18&gt;0,IPMT('Assumptions (Coal)'!$V$7,Model!AG1,'Assumptions (Coal)'!$V$10,'Assumptions (Coal)'!$V$5*Model!$AB$18*AVERAGE('Assumptions (Coal)'!$U$2:$Z$2)/10^9),0)</f>
        <v>-0.1371785671</v>
      </c>
      <c r="AM162" s="160">
        <f>IF($AB$18&gt;0,IPMT('Assumptions (Coal)'!$V$7,Model!AH1,'Assumptions (Coal)'!$V$10,'Assumptions (Coal)'!$V$5*Model!$AB$18*AVERAGE('Assumptions (Coal)'!$U$2:$Z$2)/10^9),0)</f>
        <v>-0.1122284059</v>
      </c>
      <c r="AN162" s="160">
        <f>IF($AB$18&gt;0,IPMT('Assumptions (Coal)'!$V$7,Model!AI1,'Assumptions (Coal)'!$V$10,'Assumptions (Coal)'!$V$5*Model!$AB$18*AVERAGE('Assumptions (Coal)'!$U$2:$Z$2)/10^9),0)</f>
        <v>-0.08609311214</v>
      </c>
      <c r="AO162" s="160">
        <f>IF($AB$18&gt;0,IPMT('Assumptions (Coal)'!$V$7,Model!AJ1,'Assumptions (Coal)'!$V$10,'Assumptions (Coal)'!$V$5*Model!$AB$18*AVERAGE('Assumptions (Coal)'!$U$2:$Z$2)/10^9),0)</f>
        <v>-0.05871639188</v>
      </c>
      <c r="AP162" s="160">
        <f>IF($AB$18&gt;0,IPMT('Assumptions (Coal)'!$V$7,Model!AK1,'Assumptions (Coal)'!$V$10,'Assumptions (Coal)'!$V$5*Model!$AB$18*AVERAGE('Assumptions (Coal)'!$U$2:$Z$2)/10^9),0)</f>
        <v>-0.03003927741</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-0.2568706973</v>
      </c>
      <c r="AD163" s="160">
        <f>IF($AC$18&gt;0,IPMT('Assumptions (Coal)'!$V$7,Model!X1,'Assumptions (Coal)'!$V$10,'Assumptions (Coal)'!$V$5*Model!$AC$18*AVERAGE('Assumptions (Coal)'!$V$2:$AA$2)/10^9),0)</f>
        <v>-0.2447409715</v>
      </c>
      <c r="AE163" s="160">
        <f>IF($AC$18&gt;0,IPMT('Assumptions (Coal)'!$V$7,Model!Y1,'Assumptions (Coal)'!$V$10,'Assumptions (Coal)'!$V$5*Model!$AC$18*AVERAGE('Assumptions (Coal)'!$V$2:$AA$2)/10^9),0)</f>
        <v>-0.2320350838</v>
      </c>
      <c r="AF163" s="160">
        <f>IF($AC$18&gt;0,IPMT('Assumptions (Coal)'!$V$7,Model!Z1,'Assumptions (Coal)'!$V$10,'Assumptions (Coal)'!$V$5*Model!$AC$18*AVERAGE('Assumptions (Coal)'!$V$2:$AA$2)/10^9),0)</f>
        <v>-0.2187256665</v>
      </c>
      <c r="AG163" s="160">
        <f>IF($AC$18&gt;0,IPMT('Assumptions (Coal)'!$V$7,Model!AA1,'Assumptions (Coal)'!$V$10,'Assumptions (Coal)'!$V$5*Model!$AC$18*AVERAGE('Assumptions (Coal)'!$V$2:$AA$2)/10^9),0)</f>
        <v>-0.2047840518</v>
      </c>
      <c r="AH163" s="160">
        <f>IF($AC$18&gt;0,IPMT('Assumptions (Coal)'!$V$7,Model!AB1,'Assumptions (Coal)'!$V$10,'Assumptions (Coal)'!$V$5*Model!$AC$18*AVERAGE('Assumptions (Coal)'!$V$2:$AA$2)/10^9),0)</f>
        <v>-0.1901802104</v>
      </c>
      <c r="AI163" s="160">
        <f>IF($AC$18&gt;0,IPMT('Assumptions (Coal)'!$V$7,Model!AC1,'Assumptions (Coal)'!$V$10,'Assumptions (Coal)'!$V$5*Model!$AC$18*AVERAGE('Assumptions (Coal)'!$V$2:$AA$2)/10^9),0)</f>
        <v>-0.1748826866</v>
      </c>
      <c r="AJ163" s="160">
        <f>IF($AC$18&gt;0,IPMT('Assumptions (Coal)'!$V$7,Model!AD1,'Assumptions (Coal)'!$V$10,'Assumptions (Coal)'!$V$5*Model!$AC$18*AVERAGE('Assumptions (Coal)'!$V$2:$AA$2)/10^9),0)</f>
        <v>-0.1588585303</v>
      </c>
      <c r="AK163" s="160">
        <f>IF($AC$18&gt;0,IPMT('Assumptions (Coal)'!$V$7,Model!AE1,'Assumptions (Coal)'!$V$10,'Assumptions (Coal)'!$V$5*Model!$AC$18*AVERAGE('Assumptions (Coal)'!$V$2:$AA$2)/10^9),0)</f>
        <v>-0.1420732267</v>
      </c>
      <c r="AL163" s="160">
        <f>IF($AC$18&gt;0,IPMT('Assumptions (Coal)'!$V$7,Model!AF1,'Assumptions (Coal)'!$V$10,'Assumptions (Coal)'!$V$5*Model!$AC$18*AVERAGE('Assumptions (Coal)'!$V$2:$AA$2)/10^9),0)</f>
        <v>-0.1244906211</v>
      </c>
      <c r="AM163" s="160">
        <f>IF($AC$18&gt;0,IPMT('Assumptions (Coal)'!$V$7,Model!AG1,'Assumptions (Coal)'!$V$10,'Assumptions (Coal)'!$V$5*Model!$AC$18*AVERAGE('Assumptions (Coal)'!$V$2:$AA$2)/10^9),0)</f>
        <v>-0.1060728418</v>
      </c>
      <c r="AN163" s="160">
        <f>IF($AC$18&gt;0,IPMT('Assumptions (Coal)'!$V$7,Model!AH1,'Assumptions (Coal)'!$V$10,'Assumptions (Coal)'!$V$5*Model!$AC$18*AVERAGE('Assumptions (Coal)'!$V$2:$AA$2)/10^9),0)</f>
        <v>-0.08678021793</v>
      </c>
      <c r="AO163" s="160">
        <f>IF($AC$18&gt;0,IPMT('Assumptions (Coal)'!$V$7,Model!AI1,'Assumptions (Coal)'!$V$10,'Assumptions (Coal)'!$V$5*Model!$AC$18*AVERAGE('Assumptions (Coal)'!$V$2:$AA$2)/10^9),0)</f>
        <v>-0.06657119444</v>
      </c>
      <c r="AP163" s="160">
        <f>IF($AC$18&gt;0,IPMT('Assumptions (Coal)'!$V$7,Model!AJ1,'Assumptions (Coal)'!$V$10,'Assumptions (Coal)'!$V$5*Model!$AC$18*AVERAGE('Assumptions (Coal)'!$V$2:$AA$2)/10^9),0)</f>
        <v>-0.04540224233</v>
      </c>
      <c r="AQ163" s="160">
        <f>IF($AC$18&gt;0,IPMT('Assumptions (Coal)'!$V$7,Model!AK1,'Assumptions (Coal)'!$V$10,'Assumptions (Coal)'!$V$5*Model!$AC$18*AVERAGE('Assumptions (Coal)'!$V$2:$AA$2)/10^9),0)</f>
        <v>-0.023227765</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-0.1909395328</v>
      </c>
      <c r="AE164" s="160">
        <f>IF($AD$18&gt;0,IPMT('Assumptions (Coal)'!$V$7,Model!X1,'Assumptions (Coal)'!$V$10,'Assumptions (Coal)'!$V$5*Model!$AD$18*AVERAGE('Assumptions (Coal)'!$W$2:$AB$2)/10^9),0)</f>
        <v>-0.1819231515</v>
      </c>
      <c r="AF164" s="160">
        <f>IF($AD$18&gt;0,IPMT('Assumptions (Coal)'!$V$7,Model!Y1,'Assumptions (Coal)'!$V$10,'Assumptions (Coal)'!$V$5*Model!$AD$18*AVERAGE('Assumptions (Coal)'!$W$2:$AB$2)/10^9),0)</f>
        <v>-0.172478492</v>
      </c>
      <c r="AG164" s="160">
        <f>IF($AD$18&gt;0,IPMT('Assumptions (Coal)'!$V$7,Model!Z1,'Assumptions (Coal)'!$V$10,'Assumptions (Coal)'!$V$5*Model!$AD$18*AVERAGE('Assumptions (Coal)'!$W$2:$AB$2)/10^9),0)</f>
        <v>-0.1625852112</v>
      </c>
      <c r="AH164" s="160">
        <f>IF($AD$18&gt;0,IPMT('Assumptions (Coal)'!$V$7,Model!AA1,'Assumptions (Coal)'!$V$10,'Assumptions (Coal)'!$V$5*Model!$AD$18*AVERAGE('Assumptions (Coal)'!$W$2:$AB$2)/10^9),0)</f>
        <v>-0.1522219996</v>
      </c>
      <c r="AI164" s="160">
        <f>IF($AD$18&gt;0,IPMT('Assumptions (Coal)'!$V$7,Model!AB1,'Assumptions (Coal)'!$V$10,'Assumptions (Coal)'!$V$5*Model!$AD$18*AVERAGE('Assumptions (Coal)'!$W$2:$AB$2)/10^9),0)</f>
        <v>-0.1413665354</v>
      </c>
      <c r="AJ164" s="160">
        <f>IF($AD$18&gt;0,IPMT('Assumptions (Coal)'!$V$7,Model!AC1,'Assumptions (Coal)'!$V$10,'Assumptions (Coal)'!$V$5*Model!$AD$18*AVERAGE('Assumptions (Coal)'!$W$2:$AB$2)/10^9),0)</f>
        <v>-0.1299954367</v>
      </c>
      <c r="AK164" s="160">
        <f>IF($AD$18&gt;0,IPMT('Assumptions (Coal)'!$V$7,Model!AD1,'Assumptions (Coal)'!$V$10,'Assumptions (Coal)'!$V$5*Model!$AD$18*AVERAGE('Assumptions (Coal)'!$W$2:$AB$2)/10^9),0)</f>
        <v>-0.1180842108</v>
      </c>
      <c r="AL164" s="160">
        <f>IF($AD$18&gt;0,IPMT('Assumptions (Coal)'!$V$7,Model!AE1,'Assumptions (Coal)'!$V$10,'Assumptions (Coal)'!$V$5*Model!$AD$18*AVERAGE('Assumptions (Coal)'!$W$2:$AB$2)/10^9),0)</f>
        <v>-0.1056072017</v>
      </c>
      <c r="AM164" s="160">
        <f>IF($AD$18&gt;0,IPMT('Assumptions (Coal)'!$V$7,Model!AF1,'Assumptions (Coal)'!$V$10,'Assumptions (Coal)'!$V$5*Model!$AD$18*AVERAGE('Assumptions (Coal)'!$W$2:$AB$2)/10^9),0)</f>
        <v>-0.0925375346</v>
      </c>
      <c r="AN164" s="160">
        <f>IF($AD$18&gt;0,IPMT('Assumptions (Coal)'!$V$7,Model!AG1,'Assumptions (Coal)'!$V$10,'Assumptions (Coal)'!$V$5*Model!$AD$18*AVERAGE('Assumptions (Coal)'!$W$2:$AB$2)/10^9),0)</f>
        <v>-0.07884705834</v>
      </c>
      <c r="AO164" s="160">
        <f>IF($AD$18&gt;0,IPMT('Assumptions (Coal)'!$V$7,Model!AH1,'Assumptions (Coal)'!$V$10,'Assumptions (Coal)'!$V$5*Model!$AD$18*AVERAGE('Assumptions (Coal)'!$W$2:$AB$2)/10^9),0)</f>
        <v>-0.06450628446</v>
      </c>
      <c r="AP164" s="160">
        <f>IF($AD$18&gt;0,IPMT('Assumptions (Coal)'!$V$7,Model!AI1,'Assumptions (Coal)'!$V$10,'Assumptions (Coal)'!$V$5*Model!$AD$18*AVERAGE('Assumptions (Coal)'!$W$2:$AB$2)/10^9),0)</f>
        <v>-0.04948432382</v>
      </c>
      <c r="AQ164" s="160">
        <f>IF($AD$18&gt;0,IPMT('Assumptions (Coal)'!$V$7,Model!AJ1,'Assumptions (Coal)'!$V$10,'Assumptions (Coal)'!$V$5*Model!$AD$18*AVERAGE('Assumptions (Coal)'!$W$2:$AB$2)/10^9),0)</f>
        <v>-0.03374882006</v>
      </c>
      <c r="AR164" s="160">
        <f>IF($AD$18&gt;0,IPMT('Assumptions (Coal)'!$V$7,Model!AK1,'Assumptions (Coal)'!$V$10,'Assumptions (Coal)'!$V$5*Model!$AD$18*AVERAGE('Assumptions (Coal)'!$W$2:$AB$2)/10^9),0)</f>
        <v>-0.01726587986</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-0.02019486779</v>
      </c>
      <c r="AF165" s="160">
        <f>IF($AE$18&gt;0,IPMT('Assumptions (Coal)'!$V$7,Model!X1,'Assumptions (Coal)'!$V$10,'Assumptions (Coal)'!$V$5*Model!$AE$18*AVERAGE('Assumptions (Coal)'!$X$2:$AC$2)/10^9),0)</f>
        <v>-0.01924124322</v>
      </c>
      <c r="AG165" s="160">
        <f>IF($AE$18&gt;0,IPMT('Assumptions (Coal)'!$V$7,Model!Y1,'Assumptions (Coal)'!$V$10,'Assumptions (Coal)'!$V$5*Model!$AE$18*AVERAGE('Assumptions (Coal)'!$X$2:$AC$2)/10^9),0)</f>
        <v>-0.01824232149</v>
      </c>
      <c r="AH165" s="160">
        <f>IF($AE$18&gt;0,IPMT('Assumptions (Coal)'!$V$7,Model!Z1,'Assumptions (Coal)'!$V$10,'Assumptions (Coal)'!$V$5*Model!$AE$18*AVERAGE('Assumptions (Coal)'!$X$2:$AC$2)/10^9),0)</f>
        <v>-0.01719595098</v>
      </c>
      <c r="AI165" s="160">
        <f>IF($AE$18&gt;0,IPMT('Assumptions (Coal)'!$V$7,Model!AA1,'Assumptions (Coal)'!$V$10,'Assumptions (Coal)'!$V$5*Model!$AE$18*AVERAGE('Assumptions (Coal)'!$X$2:$AC$2)/10^9),0)</f>
        <v>-0.01609987786</v>
      </c>
      <c r="AJ165" s="160">
        <f>IF($AE$18&gt;0,IPMT('Assumptions (Coal)'!$V$7,Model!AB1,'Assumptions (Coal)'!$V$10,'Assumptions (Coal)'!$V$5*Model!$AE$18*AVERAGE('Assumptions (Coal)'!$X$2:$AC$2)/10^9),0)</f>
        <v>-0.01495174127</v>
      </c>
      <c r="AK165" s="160">
        <f>IF($AE$18&gt;0,IPMT('Assumptions (Coal)'!$V$7,Model!AC1,'Assumptions (Coal)'!$V$10,'Assumptions (Coal)'!$V$5*Model!$AE$18*AVERAGE('Assumptions (Coal)'!$X$2:$AC$2)/10^9),0)</f>
        <v>-0.0137490682</v>
      </c>
      <c r="AL165" s="160">
        <f>IF($AE$18&gt;0,IPMT('Assumptions (Coal)'!$V$7,Model!AD1,'Assumptions (Coal)'!$V$10,'Assumptions (Coal)'!$V$5*Model!$AE$18*AVERAGE('Assumptions (Coal)'!$X$2:$AC$2)/10^9),0)</f>
        <v>-0.01248926815</v>
      </c>
      <c r="AM165" s="160">
        <f>IF($AE$18&gt;0,IPMT('Assumptions (Coal)'!$V$7,Model!AE1,'Assumptions (Coal)'!$V$10,'Assumptions (Coal)'!$V$5*Model!$AE$18*AVERAGE('Assumptions (Coal)'!$X$2:$AC$2)/10^9),0)</f>
        <v>-0.0111696276</v>
      </c>
      <c r="AN165" s="160">
        <f>IF($AE$18&gt;0,IPMT('Assumptions (Coal)'!$V$7,Model!AF1,'Assumptions (Coal)'!$V$10,'Assumptions (Coal)'!$V$5*Model!$AE$18*AVERAGE('Assumptions (Coal)'!$X$2:$AC$2)/10^9),0)</f>
        <v>-0.009787304124</v>
      </c>
      <c r="AO165" s="160">
        <f>IF($AE$18&gt;0,IPMT('Assumptions (Coal)'!$V$7,Model!AG1,'Assumptions (Coal)'!$V$10,'Assumptions (Coal)'!$V$5*Model!$AE$18*AVERAGE('Assumptions (Coal)'!$X$2:$AC$2)/10^9),0)</f>
        <v>-0.008339320284</v>
      </c>
      <c r="AP165" s="160">
        <f>IF($AE$18&gt;0,IPMT('Assumptions (Coal)'!$V$7,Model!AH1,'Assumptions (Coal)'!$V$10,'Assumptions (Coal)'!$V$5*Model!$AE$18*AVERAGE('Assumptions (Coal)'!$X$2:$AC$2)/10^9),0)</f>
        <v>-0.006822557211</v>
      </c>
      <c r="AQ165" s="160">
        <f>IF($AE$18&gt;0,IPMT('Assumptions (Coal)'!$V$7,Model!AI1,'Assumptions (Coal)'!$V$10,'Assumptions (Coal)'!$V$5*Model!$AE$18*AVERAGE('Assumptions (Coal)'!$X$2:$AC$2)/10^9),0)</f>
        <v>-0.005233747892</v>
      </c>
      <c r="AR165" s="160">
        <f>IF($AE$18&gt;0,IPMT('Assumptions (Coal)'!$V$7,Model!AJ1,'Assumptions (Coal)'!$V$10,'Assumptions (Coal)'!$V$5*Model!$AE$18*AVERAGE('Assumptions (Coal)'!$X$2:$AC$2)/10^9),0)</f>
        <v>-0.003569470131</v>
      </c>
      <c r="AS165" s="160">
        <f>IF($AE$18&gt;0,IPMT('Assumptions (Coal)'!$V$7,Model!AK1,'Assumptions (Coal)'!$V$10,'Assumptions (Coal)'!$V$5*Model!$AE$18*AVERAGE('Assumptions (Coal)'!$X$2:$AC$2)/10^9),0)</f>
        <v>-0.001826139176</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-0.01048129731</v>
      </c>
      <c r="AG166" s="160">
        <f>IF($AF$18&gt;0,IPMT('Assumptions (Coal)'!$V$7,Model!X1,'Assumptions (Coal)'!$V$10,'Assumptions (Coal)'!$V$5*Model!$AF$18*AVERAGE('Assumptions (Coal)'!$Y$2:$AD$2)/10^9),0)</f>
        <v>-0.009986358562</v>
      </c>
      <c r="AH166" s="160">
        <f>IF($AF$18&gt;0,IPMT('Assumptions (Coal)'!$V$7,Model!Y1,'Assumptions (Coal)'!$V$10,'Assumptions (Coal)'!$V$5*Model!$AF$18*AVERAGE('Assumptions (Coal)'!$Y$2:$AD$2)/10^9),0)</f>
        <v>-0.009467910223</v>
      </c>
      <c r="AI166" s="160">
        <f>IF($AF$18&gt;0,IPMT('Assumptions (Coal)'!$V$7,Model!Z1,'Assumptions (Coal)'!$V$10,'Assumptions (Coal)'!$V$5*Model!$AF$18*AVERAGE('Assumptions (Coal)'!$Y$2:$AD$2)/10^9),0)</f>
        <v>-0.008924835587</v>
      </c>
      <c r="AJ166" s="160">
        <f>IF($AF$18&gt;0,IPMT('Assumptions (Coal)'!$V$7,Model!AA1,'Assumptions (Coal)'!$V$10,'Assumptions (Coal)'!$V$5*Model!$AF$18*AVERAGE('Assumptions (Coal)'!$Y$2:$AD$2)/10^9),0)</f>
        <v>-0.008355964906</v>
      </c>
      <c r="AK166" s="160">
        <f>IF($AF$18&gt;0,IPMT('Assumptions (Coal)'!$V$7,Model!AB1,'Assumptions (Coal)'!$V$10,'Assumptions (Coal)'!$V$5*Model!$AF$18*AVERAGE('Assumptions (Coal)'!$Y$2:$AD$2)/10^9),0)</f>
        <v>-0.007760072867</v>
      </c>
      <c r="AL166" s="160">
        <f>IF($AF$18&gt;0,IPMT('Assumptions (Coal)'!$V$7,Model!AC1,'Assumptions (Coal)'!$V$10,'Assumptions (Coal)'!$V$5*Model!$AF$18*AVERAGE('Assumptions (Coal)'!$Y$2:$AD$2)/10^9),0)</f>
        <v>-0.007135875957</v>
      </c>
      <c r="AM166" s="160">
        <f>IF($AF$18&gt;0,IPMT('Assumptions (Coal)'!$V$7,Model!AD1,'Assumptions (Coal)'!$V$10,'Assumptions (Coal)'!$V$5*Model!$AF$18*AVERAGE('Assumptions (Coal)'!$Y$2:$AD$2)/10^9),0)</f>
        <v>-0.006482029693</v>
      </c>
      <c r="AN166" s="160">
        <f>IF($AF$18&gt;0,IPMT('Assumptions (Coal)'!$V$7,Model!AE1,'Assumptions (Coal)'!$V$10,'Assumptions (Coal)'!$V$5*Model!$AF$18*AVERAGE('Assumptions (Coal)'!$Y$2:$AD$2)/10^9),0)</f>
        <v>-0.005797125732</v>
      </c>
      <c r="AO166" s="160">
        <f>IF($AF$18&gt;0,IPMT('Assumptions (Coal)'!$V$7,Model!AF1,'Assumptions (Coal)'!$V$10,'Assumptions (Coal)'!$V$5*Model!$AF$18*AVERAGE('Assumptions (Coal)'!$Y$2:$AD$2)/10^9),0)</f>
        <v>-0.005079688833</v>
      </c>
      <c r="AP166" s="160">
        <f>IF($AF$18&gt;0,IPMT('Assumptions (Coal)'!$V$7,Model!AG1,'Assumptions (Coal)'!$V$10,'Assumptions (Coal)'!$V$5*Model!$AF$18*AVERAGE('Assumptions (Coal)'!$Y$2:$AD$2)/10^9),0)</f>
        <v>-0.004328173681</v>
      </c>
      <c r="AQ166" s="160">
        <f>IF($AF$18&gt;0,IPMT('Assumptions (Coal)'!$V$7,Model!AH1,'Assumptions (Coal)'!$V$10,'Assumptions (Coal)'!$V$5*Model!$AF$18*AVERAGE('Assumptions (Coal)'!$Y$2:$AD$2)/10^9),0)</f>
        <v>-0.00354096156</v>
      </c>
      <c r="AR166" s="160">
        <f>IF($AF$18&gt;0,IPMT('Assumptions (Coal)'!$V$7,Model!AI1,'Assumptions (Coal)'!$V$10,'Assumptions (Coal)'!$V$5*Model!$AF$18*AVERAGE('Assumptions (Coal)'!$Y$2:$AD$2)/10^9),0)</f>
        <v>-0.002716356863</v>
      </c>
      <c r="AS166" s="160">
        <f>IF($AF$18&gt;0,IPMT('Assumptions (Coal)'!$V$7,Model!AJ1,'Assumptions (Coal)'!$V$10,'Assumptions (Coal)'!$V$5*Model!$AF$18*AVERAGE('Assumptions (Coal)'!$Y$2:$AD$2)/10^9),0)</f>
        <v>-0.001852583442</v>
      </c>
      <c r="AT166" s="160">
        <f>IF($AF$18&gt;0,IPMT('Assumptions (Coal)'!$V$7,Model!AK1,'Assumptions (Coal)'!$V$10,'Assumptions (Coal)'!$V$5*Model!$AF$18*AVERAGE('Assumptions (Coal)'!$Y$2:$AD$2)/10^9),0)</f>
        <v>-0.0009477807842</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-0.1286092503</v>
      </c>
      <c r="AH167" s="160">
        <f>IF($AG$18&gt;0,IPMT('Assumptions (Coal)'!$V$7,Model!X1,'Assumptions (Coal)'!$V$10,'Assumptions (Coal)'!$V$5*Model!$AG$18*AVERAGE('Assumptions (Coal)'!$Z$2:$AE$2)/10^9),0)</f>
        <v>-0.1225361756</v>
      </c>
      <c r="AI167" s="160">
        <f>IF($AG$18&gt;0,IPMT('Assumptions (Coal)'!$V$7,Model!Y1,'Assumptions (Coal)'!$V$10,'Assumptions (Coal)'!$V$5*Model!$AG$18*AVERAGE('Assumptions (Coal)'!$Z$2:$AE$2)/10^9),0)</f>
        <v>-0.1161746299</v>
      </c>
      <c r="AJ167" s="160">
        <f>IF($AG$18&gt;0,IPMT('Assumptions (Coal)'!$V$7,Model!Z1,'Assumptions (Coal)'!$V$10,'Assumptions (Coal)'!$V$5*Model!$AG$18*AVERAGE('Assumptions (Coal)'!$Z$2:$AE$2)/10^9),0)</f>
        <v>-0.1095109107</v>
      </c>
      <c r="AK167" s="160">
        <f>IF($AG$18&gt;0,IPMT('Assumptions (Coal)'!$V$7,Model!AA1,'Assumptions (Coal)'!$V$10,'Assumptions (Coal)'!$V$5*Model!$AG$18*AVERAGE('Assumptions (Coal)'!$Z$2:$AE$2)/10^9),0)</f>
        <v>-0.1025306649</v>
      </c>
      <c r="AL167" s="160">
        <f>IF($AG$18&gt;0,IPMT('Assumptions (Coal)'!$V$7,Model!AB1,'Assumptions (Coal)'!$V$10,'Assumptions (Coal)'!$V$5*Model!$AG$18*AVERAGE('Assumptions (Coal)'!$Z$2:$AE$2)/10^9),0)</f>
        <v>-0.09521885739</v>
      </c>
      <c r="AM167" s="160">
        <f>IF($AG$18&gt;0,IPMT('Assumptions (Coal)'!$V$7,Model!AC1,'Assumptions (Coal)'!$V$10,'Assumptions (Coal)'!$V$5*Model!$AG$18*AVERAGE('Assumptions (Coal)'!$Z$2:$AE$2)/10^9),0)</f>
        <v>-0.08755973903</v>
      </c>
      <c r="AN167" s="160">
        <f>IF($AG$18&gt;0,IPMT('Assumptions (Coal)'!$V$7,Model!AD1,'Assumptions (Coal)'!$V$10,'Assumptions (Coal)'!$V$5*Model!$AG$18*AVERAGE('Assumptions (Coal)'!$Z$2:$AE$2)/10^9),0)</f>
        <v>-0.07953681254</v>
      </c>
      <c r="AO167" s="160">
        <f>IF($AG$18&gt;0,IPMT('Assumptions (Coal)'!$V$7,Model!AE1,'Assumptions (Coal)'!$V$10,'Assumptions (Coal)'!$V$5*Model!$AG$18*AVERAGE('Assumptions (Coal)'!$Z$2:$AE$2)/10^9),0)</f>
        <v>-0.07113279705</v>
      </c>
      <c r="AP167" s="160">
        <f>IF($AG$18&gt;0,IPMT('Assumptions (Coal)'!$V$7,Model!AF1,'Assumptions (Coal)'!$V$10,'Assumptions (Coal)'!$V$5*Model!$AG$18*AVERAGE('Assumptions (Coal)'!$Z$2:$AE$2)/10^9),0)</f>
        <v>-0.06232959083</v>
      </c>
      <c r="AQ167" s="160">
        <f>IF($AG$18&gt;0,IPMT('Assumptions (Coal)'!$V$7,Model!AG1,'Assumptions (Coal)'!$V$10,'Assumptions (Coal)'!$V$5*Model!$AG$18*AVERAGE('Assumptions (Coal)'!$Z$2:$AE$2)/10^9),0)</f>
        <v>-0.0531082323</v>
      </c>
      <c r="AR167" s="160">
        <f>IF($AG$18&gt;0,IPMT('Assumptions (Coal)'!$V$7,Model!AH1,'Assumptions (Coal)'!$V$10,'Assumptions (Coal)'!$V$5*Model!$AG$18*AVERAGE('Assumptions (Coal)'!$Z$2:$AE$2)/10^9),0)</f>
        <v>-0.04344885925</v>
      </c>
      <c r="AS167" s="160">
        <f>IF($AG$18&gt;0,IPMT('Assumptions (Coal)'!$V$7,Model!AI1,'Assumptions (Coal)'!$V$10,'Assumptions (Coal)'!$V$5*Model!$AG$18*AVERAGE('Assumptions (Coal)'!$Z$2:$AE$2)/10^9),0)</f>
        <v>-0.03333066598</v>
      </c>
      <c r="AT167" s="160">
        <f>IF($AG$18&gt;0,IPMT('Assumptions (Coal)'!$V$7,Model!AJ1,'Assumptions (Coal)'!$V$10,'Assumptions (Coal)'!$V$5*Model!$AG$18*AVERAGE('Assumptions (Coal)'!$Z$2:$AE$2)/10^9),0)</f>
        <v>-0.02273185853</v>
      </c>
      <c r="AU167" s="160">
        <f>IF($AG$18&gt;0,IPMT('Assumptions (Coal)'!$V$7,Model!AK1,'Assumptions (Coal)'!$V$10,'Assumptions (Coal)'!$V$5*Model!$AG$18*AVERAGE('Assumptions (Coal)'!$Z$2:$AE$2)/10^9),0)</f>
        <v>-0.01162960772</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-0.004573383048</v>
      </c>
      <c r="AK170" s="177">
        <f>IF($AJ$18&gt;0,IPMT('Assumptions (Coal)'!$V$7,Model!X1,'Assumptions (Coal)'!$V$10,'Assumptions (Coal)'!$V$5*Model!$AJ$18*AVERAGE('Assumptions (Coal)'!$AC$2:$AH$2)/10^9),0)</f>
        <v>-0.004357422713</v>
      </c>
      <c r="AL170" s="177">
        <f>IF($AJ$18&gt;0,IPMT('Assumptions (Coal)'!$V$7,Model!Y1,'Assumptions (Coal)'!$V$10,'Assumptions (Coal)'!$V$5*Model!$AJ$18*AVERAGE('Assumptions (Coal)'!$AC$2:$AH$2)/10^9),0)</f>
        <v>-0.004131204261</v>
      </c>
      <c r="AM170" s="177">
        <f>IF($AJ$18&gt;0,IPMT('Assumptions (Coal)'!$V$7,Model!Z1,'Assumptions (Coal)'!$V$10,'Assumptions (Coal)'!$V$5*Model!$AJ$18*AVERAGE('Assumptions (Coal)'!$AC$2:$AH$2)/10^9),0)</f>
        <v>-0.003894240433</v>
      </c>
      <c r="AN170" s="177">
        <f>IF($AJ$18&gt;0,IPMT('Assumptions (Coal)'!$V$7,Model!AA1,'Assumptions (Coal)'!$V$10,'Assumptions (Coal)'!$V$5*Model!$AJ$18*AVERAGE('Assumptions (Coal)'!$AC$2:$AH$2)/10^9),0)</f>
        <v>-0.003646020823</v>
      </c>
      <c r="AO170" s="177">
        <f>IF($AJ$18&gt;0,IPMT('Assumptions (Coal)'!$V$7,Model!AB1,'Assumptions (Coal)'!$V$10,'Assumptions (Coal)'!$V$5*Model!$AJ$18*AVERAGE('Assumptions (Coal)'!$AC$2:$AH$2)/10^9),0)</f>
        <v>-0.003386010782</v>
      </c>
      <c r="AP170" s="177">
        <f>IF($AJ$18&gt;0,IPMT('Assumptions (Coal)'!$V$7,Model!AC1,'Assumptions (Coal)'!$V$10,'Assumptions (Coal)'!$V$5*Model!$AJ$18*AVERAGE('Assumptions (Coal)'!$AC$2:$AH$2)/10^9),0)</f>
        <v>-0.003113650264</v>
      </c>
      <c r="AQ170" s="177">
        <f>IF($AJ$18&gt;0,IPMT('Assumptions (Coal)'!$V$7,Model!AD1,'Assumptions (Coal)'!$V$10,'Assumptions (Coal)'!$V$5*Model!$AJ$18*AVERAGE('Assumptions (Coal)'!$AC$2:$AH$2)/10^9),0)</f>
        <v>-0.002828352621</v>
      </c>
      <c r="AR170" s="177">
        <f>IF($AJ$18&gt;0,IPMT('Assumptions (Coal)'!$V$7,Model!AE1,'Assumptions (Coal)'!$V$10,'Assumptions (Coal)'!$V$5*Model!$AJ$18*AVERAGE('Assumptions (Coal)'!$AC$2:$AH$2)/10^9),0)</f>
        <v>-0.00252950334</v>
      </c>
      <c r="AS170" s="177">
        <f>IF($AJ$18&gt;0,IPMT('Assumptions (Coal)'!$V$7,Model!AF1,'Assumptions (Coal)'!$V$10,'Assumptions (Coal)'!$V$5*Model!$AJ$18*AVERAGE('Assumptions (Coal)'!$AC$2:$AH$2)/10^9),0)</f>
        <v>-0.002216458718</v>
      </c>
      <c r="AT170" s="177">
        <f>IF($AJ$18&gt;0,IPMT('Assumptions (Coal)'!$V$7,Model!AG1,'Assumptions (Coal)'!$V$10,'Assumptions (Coal)'!$V$5*Model!$AJ$18*AVERAGE('Assumptions (Coal)'!$AC$2:$AH$2)/10^9),0)</f>
        <v>-0.001888544477</v>
      </c>
      <c r="AU170" s="177">
        <f>IF($AJ$18&gt;0,IPMT('Assumptions (Coal)'!$V$7,Model!AH1,'Assumptions (Coal)'!$V$10,'Assumptions (Coal)'!$V$5*Model!$AJ$18*AVERAGE('Assumptions (Coal)'!$AC$2:$AH$2)/10^9),0)</f>
        <v>-0.001545054309</v>
      </c>
      <c r="AV170" s="177">
        <f>IF($AJ$18&gt;0,IPMT('Assumptions (Coal)'!$V$7,Model!AI1,'Assumptions (Coal)'!$V$10,'Assumptions (Coal)'!$V$5*Model!$AJ$18*AVERAGE('Assumptions (Coal)'!$AC$2:$AH$2)/10^9),0)</f>
        <v>-0.001185248358</v>
      </c>
      <c r="AW170" s="177">
        <f>IF($AJ$18&gt;0,IPMT('Assumptions (Coal)'!$V$7,Model!AJ1,'Assumptions (Coal)'!$V$10,'Assumptions (Coal)'!$V$5*Model!$AJ$18*AVERAGE('Assumptions (Coal)'!$AC$2:$AH$2)/10^9),0)</f>
        <v>-0.0008083516246</v>
      </c>
      <c r="AX170" s="177">
        <f>IF($AJ$18&gt;0,IPMT('Assumptions (Coal)'!$V$7,Model!AK1,'Assumptions (Coal)'!$V$10,'Assumptions (Coal)'!$V$5*Model!$AJ$18*AVERAGE('Assumptions (Coal)'!$AC$2:$AH$2)/10^9),0)</f>
        <v>-0.0004135522964</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-0.01646745638</v>
      </c>
      <c r="AL171" s="160">
        <f>IF($AK$18&gt;0,IPMT('Assumptions (Coal)'!$V$7,Model!X1,'Assumptions (Coal)'!$V$10,'Assumptions (Coal)'!$V$5*Model!$AK$18*AVERAGE('Assumptions (Coal)'!$AD$2:$AI$2)/10^9),0)</f>
        <v>-0.0156898444</v>
      </c>
      <c r="AM171" s="160">
        <f>IF($AK$18&gt;0,IPMT('Assumptions (Coal)'!$V$7,Model!Y1,'Assumptions (Coal)'!$V$10,'Assumptions (Coal)'!$V$5*Model!$AK$18*AVERAGE('Assumptions (Coal)'!$AD$2:$AI$2)/10^9),0)</f>
        <v>-0.01487529587</v>
      </c>
      <c r="AN171" s="160">
        <f>IF($AK$18&gt;0,IPMT('Assumptions (Coal)'!$V$7,Model!Z1,'Assumptions (Coal)'!$V$10,'Assumptions (Coal)'!$V$5*Model!$AK$18*AVERAGE('Assumptions (Coal)'!$AD$2:$AI$2)/10^9),0)</f>
        <v>-0.01402205627</v>
      </c>
      <c r="AO171" s="160">
        <f>IF($AK$18&gt;0,IPMT('Assumptions (Coal)'!$V$7,Model!AA1,'Assumptions (Coal)'!$V$10,'Assumptions (Coal)'!$V$5*Model!$AK$18*AVERAGE('Assumptions (Coal)'!$AD$2:$AI$2)/10^9),0)</f>
        <v>-0.01312828779</v>
      </c>
      <c r="AP171" s="160">
        <f>IF($AK$18&gt;0,IPMT('Assumptions (Coal)'!$V$7,Model!AB1,'Assumptions (Coal)'!$V$10,'Assumptions (Coal)'!$V$5*Model!$AK$18*AVERAGE('Assumptions (Coal)'!$AD$2:$AI$2)/10^9),0)</f>
        <v>-0.01219206532</v>
      </c>
      <c r="AQ171" s="160">
        <f>IF($AK$18&gt;0,IPMT('Assumptions (Coal)'!$V$7,Model!AC1,'Assumptions (Coal)'!$V$10,'Assumptions (Coal)'!$V$5*Model!$AK$18*AVERAGE('Assumptions (Coal)'!$AD$2:$AI$2)/10^9),0)</f>
        <v>-0.01121137227</v>
      </c>
      <c r="AR171" s="160">
        <f>IF($AK$18&gt;0,IPMT('Assumptions (Coal)'!$V$7,Model!AD1,'Assumptions (Coal)'!$V$10,'Assumptions (Coal)'!$V$5*Model!$AK$18*AVERAGE('Assumptions (Coal)'!$AD$2:$AI$2)/10^9),0)</f>
        <v>-0.0101840963</v>
      </c>
      <c r="AS171" s="160">
        <f>IF($AK$18&gt;0,IPMT('Assumptions (Coal)'!$V$7,Model!AE1,'Assumptions (Coal)'!$V$10,'Assumptions (Coal)'!$V$5*Model!$AK$18*AVERAGE('Assumptions (Coal)'!$AD$2:$AI$2)/10^9),0)</f>
        <v>-0.009108024729</v>
      </c>
      <c r="AT171" s="160">
        <f>IF($AK$18&gt;0,IPMT('Assumptions (Coal)'!$V$7,Model!AF1,'Assumptions (Coal)'!$V$10,'Assumptions (Coal)'!$V$5*Model!$AK$18*AVERAGE('Assumptions (Coal)'!$AD$2:$AI$2)/10^9),0)</f>
        <v>-0.007980839755</v>
      </c>
      <c r="AU171" s="160">
        <f>IF($AK$18&gt;0,IPMT('Assumptions (Coal)'!$V$7,Model!AG1,'Assumptions (Coal)'!$V$10,'Assumptions (Coal)'!$V$5*Model!$AK$18*AVERAGE('Assumptions (Coal)'!$AD$2:$AI$2)/10^9),0)</f>
        <v>-0.006800113494</v>
      </c>
      <c r="AV171" s="160">
        <f>IF($AK$18&gt;0,IPMT('Assumptions (Coal)'!$V$7,Model!AH1,'Assumptions (Coal)'!$V$10,'Assumptions (Coal)'!$V$5*Model!$AK$18*AVERAGE('Assumptions (Coal)'!$AD$2:$AI$2)/10^9),0)</f>
        <v>-0.005563302737</v>
      </c>
      <c r="AW171" s="160">
        <f>IF($AK$18&gt;0,IPMT('Assumptions (Coal)'!$V$7,Model!AI1,'Assumptions (Coal)'!$V$10,'Assumptions (Coal)'!$V$5*Model!$AK$18*AVERAGE('Assumptions (Coal)'!$AD$2:$AI$2)/10^9),0)</f>
        <v>-0.004267743468</v>
      </c>
      <c r="AX171" s="160">
        <f>IF($AK$18&gt;0,IPMT('Assumptions (Coal)'!$V$7,Model!AJ1,'Assumptions (Coal)'!$V$10,'Assumptions (Coal)'!$V$5*Model!$AK$18*AVERAGE('Assumptions (Coal)'!$AD$2:$AI$2)/10^9),0)</f>
        <v>-0.002910645134</v>
      </c>
      <c r="AY171" s="160">
        <f>IF($AK$18&gt;0,IPMT('Assumptions (Coal)'!$V$7,Model!AK1,'Assumptions (Coal)'!$V$10,'Assumptions (Coal)'!$V$5*Model!$AK$18*AVERAGE('Assumptions (Coal)'!$AD$2:$AI$2)/10^9),0)</f>
        <v>-0.001489084629</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-0.08332711526</v>
      </c>
      <c r="AN173" s="160">
        <f>IF($AM$18&gt;0,IPMT('Assumptions (Coal)'!$V$7,Model!X1,'Assumptions (Coal)'!$V$10,'Assumptions (Coal)'!$V$5*Model!$AM$18*AVERAGE('Assumptions (Coal)'!$AF$2:$AK$2)/10^9),0)</f>
        <v>-0.07939231435</v>
      </c>
      <c r="AO173" s="160">
        <f>IF($AM$18&gt;0,IPMT('Assumptions (Coal)'!$V$7,Model!Y1,'Assumptions (Coal)'!$V$10,'Assumptions (Coal)'!$V$5*Model!$AM$18*AVERAGE('Assumptions (Coal)'!$AF$2:$AK$2)/10^9),0)</f>
        <v>-0.0752706104</v>
      </c>
      <c r="AP173" s="160">
        <f>IF($AM$18&gt;0,IPMT('Assumptions (Coal)'!$V$7,Model!Z1,'Assumptions (Coal)'!$V$10,'Assumptions (Coal)'!$V$5*Model!$AM$18*AVERAGE('Assumptions (Coal)'!$AF$2:$AK$2)/10^9),0)</f>
        <v>-0.07095312551</v>
      </c>
      <c r="AQ173" s="160">
        <f>IF($AM$18&gt;0,IPMT('Assumptions (Coal)'!$V$7,Model!AA1,'Assumptions (Coal)'!$V$10,'Assumptions (Coal)'!$V$5*Model!$AM$18*AVERAGE('Assumptions (Coal)'!$AF$2:$AK$2)/10^9),0)</f>
        <v>-0.06643056008</v>
      </c>
      <c r="AR173" s="160">
        <f>IF($AM$18&gt;0,IPMT('Assumptions (Coal)'!$V$7,Model!AB1,'Assumptions (Coal)'!$V$10,'Assumptions (Coal)'!$V$5*Model!$AM$18*AVERAGE('Assumptions (Coal)'!$AF$2:$AK$2)/10^9),0)</f>
        <v>-0.0616931728</v>
      </c>
      <c r="AS173" s="160">
        <f>IF($AM$18&gt;0,IPMT('Assumptions (Coal)'!$V$7,Model!AC1,'Assumptions (Coal)'!$V$10,'Assumptions (Coal)'!$V$5*Model!$AM$18*AVERAGE('Assumptions (Coal)'!$AF$2:$AK$2)/10^9),0)</f>
        <v>-0.05673075963</v>
      </c>
      <c r="AT173" s="160">
        <f>IF($AM$18&gt;0,IPMT('Assumptions (Coal)'!$V$7,Model!AD1,'Assumptions (Coal)'!$V$10,'Assumptions (Coal)'!$V$5*Model!$AM$18*AVERAGE('Assumptions (Coal)'!$AF$2:$AK$2)/10^9),0)</f>
        <v>-0.05153263182</v>
      </c>
      <c r="AU173" s="160">
        <f>IF($AM$18&gt;0,IPMT('Assumptions (Coal)'!$V$7,Model!AE1,'Assumptions (Coal)'!$V$10,'Assumptions (Coal)'!$V$5*Model!$AM$18*AVERAGE('Assumptions (Coal)'!$AF$2:$AK$2)/10^9),0)</f>
        <v>-0.04608759295</v>
      </c>
      <c r="AV173" s="160">
        <f>IF($AM$18&gt;0,IPMT('Assumptions (Coal)'!$V$7,Model!AF1,'Assumptions (Coal)'!$V$10,'Assumptions (Coal)'!$V$5*Model!$AM$18*AVERAGE('Assumptions (Coal)'!$AF$2:$AK$2)/10^9),0)</f>
        <v>-0.04038391473</v>
      </c>
      <c r="AW173" s="160">
        <f>IF($AM$18&gt;0,IPMT('Assumptions (Coal)'!$V$7,Model!AG1,'Assumptions (Coal)'!$V$10,'Assumptions (Coal)'!$V$5*Model!$AM$18*AVERAGE('Assumptions (Coal)'!$AF$2:$AK$2)/10^9),0)</f>
        <v>-0.0344093118</v>
      </c>
      <c r="AX173" s="160">
        <f>IF($AM$18&gt;0,IPMT('Assumptions (Coal)'!$V$7,Model!AH1,'Assumptions (Coal)'!$V$10,'Assumptions (Coal)'!$V$5*Model!$AM$18*AVERAGE('Assumptions (Coal)'!$AF$2:$AK$2)/10^9),0)</f>
        <v>-0.02815091522</v>
      </c>
      <c r="AY173" s="160">
        <f>IF($AM$18&gt;0,IPMT('Assumptions (Coal)'!$V$7,Model!AI1,'Assumptions (Coal)'!$V$10,'Assumptions (Coal)'!$V$5*Model!$AM$18*AVERAGE('Assumptions (Coal)'!$AF$2:$AK$2)/10^9),0)</f>
        <v>-0.02159524481</v>
      </c>
      <c r="AZ173" s="160">
        <f>IF($AM$18&gt;0,IPMT('Assumptions (Coal)'!$V$7,Model!AJ1,'Assumptions (Coal)'!$V$10,'Assumptions (Coal)'!$V$5*Model!$AM$18*AVERAGE('Assumptions (Coal)'!$AF$2:$AK$2)/10^9),0)</f>
        <v>-0.01472818005</v>
      </c>
      <c r="BA173" s="160">
        <f>IF($AM$18&gt;0,IPMT('Assumptions (Coal)'!$V$7,Model!AK1,'Assumptions (Coal)'!$V$10,'Assumptions (Coal)'!$V$5*Model!$AM$18*AVERAGE('Assumptions (Coal)'!$AF$2:$AK$2)/10^9),0)</f>
        <v>-0.007534929723</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0.05652855814</v>
      </c>
      <c r="E189" s="160">
        <f t="shared" si="8"/>
        <v>0.108821243</v>
      </c>
      <c r="F189" s="160">
        <f t="shared" si="8"/>
        <v>0.1006509821</v>
      </c>
      <c r="G189" s="160">
        <f t="shared" si="8"/>
        <v>0.09311384097</v>
      </c>
      <c r="H189" s="160">
        <f t="shared" si="8"/>
        <v>0.08611937404</v>
      </c>
      <c r="I189" s="160">
        <f t="shared" si="8"/>
        <v>0.07966758127</v>
      </c>
      <c r="J189" s="160">
        <f t="shared" si="8"/>
        <v>0.1438824362</v>
      </c>
      <c r="K189" s="160">
        <f t="shared" si="8"/>
        <v>0.2826936915</v>
      </c>
      <c r="L189" s="160">
        <f t="shared" si="8"/>
        <v>0.3450835477</v>
      </c>
      <c r="M189" s="160">
        <f t="shared" si="8"/>
        <v>0.3242341507</v>
      </c>
      <c r="N189" s="160">
        <f t="shared" si="8"/>
        <v>0.3049779769</v>
      </c>
      <c r="O189" s="160">
        <f t="shared" si="8"/>
        <v>0.4080631192</v>
      </c>
      <c r="P189" s="160">
        <f t="shared" si="8"/>
        <v>0.503458769</v>
      </c>
      <c r="Q189" s="160">
        <f t="shared" si="8"/>
        <v>0.4707083525</v>
      </c>
      <c r="R189" s="160">
        <f t="shared" si="8"/>
        <v>0.4457271132</v>
      </c>
      <c r="S189" s="160">
        <f t="shared" si="8"/>
        <v>0.4294593474</v>
      </c>
      <c r="T189" s="160">
        <f t="shared" si="8"/>
        <v>0.4156692092</v>
      </c>
      <c r="U189" s="160">
        <f t="shared" si="8"/>
        <v>0.4028535565</v>
      </c>
      <c r="V189" s="160">
        <f t="shared" si="8"/>
        <v>0.3910628838</v>
      </c>
      <c r="W189" s="160">
        <f t="shared" si="8"/>
        <v>0.3891152936</v>
      </c>
      <c r="X189" s="160">
        <f t="shared" si="8"/>
        <v>1.698752531</v>
      </c>
      <c r="Y189" s="160">
        <f t="shared" si="8"/>
        <v>3.062831933</v>
      </c>
      <c r="Z189" s="160">
        <f t="shared" si="8"/>
        <v>3.269718895</v>
      </c>
      <c r="AA189" s="160">
        <f t="shared" si="8"/>
        <v>3.583201487</v>
      </c>
      <c r="AB189" s="160">
        <f t="shared" si="8"/>
        <v>4.270595038</v>
      </c>
      <c r="AC189" s="160">
        <f t="shared" si="8"/>
        <v>5.137302389</v>
      </c>
      <c r="AD189" s="160">
        <f t="shared" si="8"/>
        <v>5.61791861</v>
      </c>
      <c r="AE189" s="160">
        <f t="shared" si="8"/>
        <v>5.545601854</v>
      </c>
      <c r="AF189" s="160">
        <f t="shared" si="8"/>
        <v>5.257231899</v>
      </c>
      <c r="AG189" s="160">
        <f t="shared" si="8"/>
        <v>5.279394048</v>
      </c>
      <c r="AH189" s="160">
        <f t="shared" si="8"/>
        <v>5.301162154</v>
      </c>
      <c r="AI189" s="160">
        <f t="shared" si="8"/>
        <v>5.019380966</v>
      </c>
      <c r="AJ189" s="160">
        <f t="shared" si="8"/>
        <v>4.815949158</v>
      </c>
      <c r="AK189" s="160">
        <f t="shared" si="8"/>
        <v>4.773432969</v>
      </c>
      <c r="AL189" s="160">
        <f t="shared" si="8"/>
        <v>4.761465105</v>
      </c>
      <c r="AM189" s="160">
        <f t="shared" si="8"/>
        <v>4.890044167</v>
      </c>
      <c r="AN189" s="160">
        <f t="shared" si="8"/>
        <v>5.012067651</v>
      </c>
      <c r="AO189" s="160">
        <f t="shared" si="8"/>
        <v>4.978737578</v>
      </c>
      <c r="AP189" s="160">
        <f t="shared" si="8"/>
        <v>4.952523425</v>
      </c>
      <c r="AQ189" s="160">
        <f t="shared" si="8"/>
        <v>4.927473114</v>
      </c>
      <c r="AR189" s="160">
        <f t="shared" si="8"/>
        <v>4.106598591</v>
      </c>
      <c r="AS189" s="160">
        <f t="shared" si="8"/>
        <v>3.197236331</v>
      </c>
      <c r="AT189" s="160">
        <f t="shared" si="8"/>
        <v>2.935718162</v>
      </c>
      <c r="AU189" s="160">
        <f t="shared" si="8"/>
        <v>2.61524549</v>
      </c>
      <c r="AV189" s="160">
        <f t="shared" si="8"/>
        <v>2.060620098</v>
      </c>
      <c r="AW189" s="160">
        <f t="shared" si="8"/>
        <v>1.369087402</v>
      </c>
      <c r="AX189" s="160">
        <f t="shared" si="8"/>
        <v>0.8432414929</v>
      </c>
      <c r="AY189" s="160">
        <f t="shared" si="8"/>
        <v>0.5954481751</v>
      </c>
      <c r="AZ189" s="160">
        <f t="shared" si="8"/>
        <v>0.5593156101</v>
      </c>
      <c r="BA189" s="160">
        <f t="shared" si="8"/>
        <v>0.3961118305</v>
      </c>
      <c r="BB189" s="160">
        <f t="shared" si="8"/>
        <v>0.2450473785</v>
      </c>
      <c r="BC189" s="160">
        <f t="shared" si="8"/>
        <v>0.245097495</v>
      </c>
      <c r="BD189" s="160">
        <f t="shared" si="8"/>
        <v>0.239677264</v>
      </c>
      <c r="BE189" s="160">
        <f t="shared" si="8"/>
        <v>0.2150234124</v>
      </c>
      <c r="BF189" s="160">
        <f t="shared" si="8"/>
        <v>0.1956432954</v>
      </c>
      <c r="BG189" s="160">
        <f t="shared" si="8"/>
        <v>0.09784357587</v>
      </c>
      <c r="BH189" s="160">
        <f t="shared" si="8"/>
        <v>0</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0.05652855814</v>
      </c>
      <c r="E191" s="160">
        <f>IF($D$18&gt;0,'Assumptions (Coal)'!W$11*Model!$D$18*'Assumptions (Coal)'!$B$2/10^9,0)</f>
        <v>0.108821243</v>
      </c>
      <c r="F191" s="160">
        <f>IF($D$18&gt;0,'Assumptions (Coal)'!X$11*Model!$D$18*'Assumptions (Coal)'!$B$2/10^9,0)</f>
        <v>0.1006509821</v>
      </c>
      <c r="G191" s="160">
        <f>IF($D$18&gt;0,'Assumptions (Coal)'!Y$11*Model!$D$18*'Assumptions (Coal)'!$B$2/10^9,0)</f>
        <v>0.09311384097</v>
      </c>
      <c r="H191" s="160">
        <f>IF($D$18&gt;0,'Assumptions (Coal)'!Z$11*Model!$D$18*'Assumptions (Coal)'!$B$2/10^9,0)</f>
        <v>0.08611937404</v>
      </c>
      <c r="I191" s="160">
        <f>IF($D$18&gt;0,'Assumptions (Coal)'!AA$11*Model!$D$18*'Assumptions (Coal)'!$B$2/10^9,0)</f>
        <v>0.07966758127</v>
      </c>
      <c r="J191" s="160">
        <f>IF($D$18&gt;0,'Assumptions (Coal)'!AB$11*Model!$D$18*'Assumptions (Coal)'!$B$2/10^9,0)</f>
        <v>0.07368309125</v>
      </c>
      <c r="K191" s="160">
        <f>IF($D$18&gt;0,'Assumptions (Coal)'!AC$11*Model!$D$18*'Assumptions (Coal)'!$B$2/10^9,0)</f>
        <v>0.06816590398</v>
      </c>
      <c r="L191" s="160">
        <f>IF($D$18&gt;0,'Assumptions (Coal)'!AD$11*Model!$D$18*'Assumptions (Coal)'!$B$2/10^9,0)</f>
        <v>0.06726144705</v>
      </c>
      <c r="M191" s="160">
        <f>IF($D$18&gt;0,'Assumptions (Coal)'!AE$11*Model!$D$18*'Assumptions (Coal)'!$B$2/10^9,0)</f>
        <v>0.06724637276</v>
      </c>
      <c r="N191" s="160">
        <f>IF($D$18&gt;0,'Assumptions (Coal)'!AF$11*Model!$D$18*'Assumptions (Coal)'!$B$2/10^9,0)</f>
        <v>0.06726144705</v>
      </c>
      <c r="O191" s="160">
        <f>IF($D$18&gt;0,'Assumptions (Coal)'!AG$11*Model!$D$18*'Assumptions (Coal)'!$B$2/10^9,0)</f>
        <v>0.06724637276</v>
      </c>
      <c r="P191" s="160">
        <f>IF($D$18&gt;0,'Assumptions (Coal)'!AH$11*Model!$D$18*'Assumptions (Coal)'!$B$2/10^9,0)</f>
        <v>0.06726144705</v>
      </c>
      <c r="Q191" s="160">
        <f>IF($D$18&gt;0,'Assumptions (Coal)'!AI$11*Model!$D$18*'Assumptions (Coal)'!$B$2/10^9,0)</f>
        <v>0.06724637276</v>
      </c>
      <c r="R191" s="160">
        <f>IF($D$18&gt;0,'Assumptions (Coal)'!AJ$11*Model!$D$18*'Assumptions (Coal)'!$B$2/10^9,0)</f>
        <v>0.06726144705</v>
      </c>
      <c r="S191" s="160">
        <f>IF($D$18&gt;0,'Assumptions (Coal)'!AK$11*Model!$D$18*'Assumptions (Coal)'!$B$2/10^9,0)</f>
        <v>0.06724637276</v>
      </c>
      <c r="T191" s="160">
        <f>IF($D$18&gt;0,'Assumptions (Coal)'!AL$11*Model!$D$18*'Assumptions (Coal)'!$B$2/10^9,0)</f>
        <v>0.06726144705</v>
      </c>
      <c r="U191" s="160">
        <f>IF($D$18&gt;0,'Assumptions (Coal)'!AM$11*Model!$D$18*'Assumptions (Coal)'!$B$2/10^9,0)</f>
        <v>0.06724637276</v>
      </c>
      <c r="V191" s="160">
        <f>IF($D$18&gt;0,'Assumptions (Coal)'!AN$11*Model!$D$18*'Assumptions (Coal)'!$B$2/10^9,0)</f>
        <v>0.06726144705</v>
      </c>
      <c r="W191" s="160">
        <f>IF($D$18&gt;0,'Assumptions (Coal)'!AO$11*Model!$D$18*'Assumptions (Coal)'!$B$2/10^9,0)</f>
        <v>0.06724637276</v>
      </c>
      <c r="X191" s="160">
        <f>IF($D$18&gt;0,'Assumptions (Coal)'!AP$11*Model!$D$18*'Assumptions (Coal)'!$B$2/10^9,0)</f>
        <v>0.03363072352</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0.07019934495</v>
      </c>
      <c r="K197" s="160">
        <f>IF($J$18&gt;0,'Assumptions (Coal)'!W$11*Model!$J$18*AVERAGE('Assumptions (Coal)'!$C$2:$H$2)/10^9,0)</f>
        <v>0.135138419</v>
      </c>
      <c r="L197" s="160">
        <f>IF($J$18&gt;0,'Assumptions (Coal)'!X$11*Model!$J$18*AVERAGE('Assumptions (Coal)'!$C$2:$H$2)/10^9,0)</f>
        <v>0.1249922737</v>
      </c>
      <c r="M197" s="160">
        <f>IF($J$18&gt;0,'Assumptions (Coal)'!Y$11*Model!$J$18*AVERAGE('Assumptions (Coal)'!$C$2:$H$2)/10^9,0)</f>
        <v>0.115632361</v>
      </c>
      <c r="N197" s="160">
        <f>IF($J$18&gt;0,'Assumptions (Coal)'!Z$11*Model!$J$18*AVERAGE('Assumptions (Coal)'!$C$2:$H$2)/10^9,0)</f>
        <v>0.1069463621</v>
      </c>
      <c r="O197" s="160">
        <f>IF($J$18&gt;0,'Assumptions (Coal)'!AA$11*Model!$J$18*AVERAGE('Assumptions (Coal)'!$C$2:$H$2)/10^9,0)</f>
        <v>0.09893427682</v>
      </c>
      <c r="P197" s="160">
        <f>IF($J$18&gt;0,'Assumptions (Coal)'!AB$11*Model!$J$18*AVERAGE('Assumptions (Coal)'!$C$2:$H$2)/10^9,0)</f>
        <v>0.09150250617</v>
      </c>
      <c r="Q197" s="160">
        <f>IF($J$18&gt;0,'Assumptions (Coal)'!AC$11*Model!$J$18*AVERAGE('Assumptions (Coal)'!$C$2:$H$2)/10^9,0)</f>
        <v>0.0846510501</v>
      </c>
      <c r="R197" s="160">
        <f>IF($J$18&gt;0,'Assumptions (Coal)'!AD$11*Model!$J$18*AVERAGE('Assumptions (Coal)'!$C$2:$H$2)/10^9,0)</f>
        <v>0.08352786058</v>
      </c>
      <c r="S197" s="160">
        <f>IF($J$18&gt;0,'Assumptions (Coal)'!AE$11*Model!$J$18*AVERAGE('Assumptions (Coal)'!$C$2:$H$2)/10^9,0)</f>
        <v>0.08350914076</v>
      </c>
      <c r="T197" s="160">
        <f>IF($J$18&gt;0,'Assumptions (Coal)'!AF$11*Model!$J$18*AVERAGE('Assumptions (Coal)'!$C$2:$H$2)/10^9,0)</f>
        <v>0.08352786058</v>
      </c>
      <c r="U197" s="160">
        <f>IF($J$18&gt;0,'Assumptions (Coal)'!AG$11*Model!$J$18*AVERAGE('Assumptions (Coal)'!$C$2:$H$2)/10^9,0)</f>
        <v>0.08350914076</v>
      </c>
      <c r="V197" s="160">
        <f>IF($J$18&gt;0,'Assumptions (Coal)'!AH$11*Model!$J$18*AVERAGE('Assumptions (Coal)'!$C$2:$H$2)/10^9,0)</f>
        <v>0.08352786058</v>
      </c>
      <c r="W197" s="160">
        <f>IF($J$18&gt;0,'Assumptions (Coal)'!AI$11*Model!$J$18*AVERAGE('Assumptions (Coal)'!$C$2:$H$2)/10^9,0)</f>
        <v>0.08350914076</v>
      </c>
      <c r="X197" s="160">
        <f>IF($J$18&gt;0,'Assumptions (Coal)'!AJ$11*Model!$J$18*AVERAGE('Assumptions (Coal)'!$C$2:$H$2)/10^9,0)</f>
        <v>0.08352786058</v>
      </c>
      <c r="Y197" s="160">
        <f>IF($J$18&gt;0,'Assumptions (Coal)'!AK$11*Model!$J$18*AVERAGE('Assumptions (Coal)'!$C$2:$H$2)/10^9,0)</f>
        <v>0.08350914076</v>
      </c>
      <c r="Z197" s="160">
        <f>IF($J$18&gt;0,'Assumptions (Coal)'!AL$11*Model!$J$18*AVERAGE('Assumptions (Coal)'!$C$2:$H$2)/10^9,0)</f>
        <v>0.08352786058</v>
      </c>
      <c r="AA197" s="160">
        <f>IF($J$18&gt;0,'Assumptions (Coal)'!AM$11*Model!$J$18*AVERAGE('Assumptions (Coal)'!$C$2:$H$2)/10^9,0)</f>
        <v>0.08350914076</v>
      </c>
      <c r="AB197" s="160">
        <f>IF($J$18&gt;0,'Assumptions (Coal)'!AN$11*Model!$J$18*AVERAGE('Assumptions (Coal)'!$C$2:$H$2)/10^9,0)</f>
        <v>0.08352786058</v>
      </c>
      <c r="AC197" s="160">
        <f>IF($J$18&gt;0,'Assumptions (Coal)'!AO$11*Model!$J$18*AVERAGE('Assumptions (Coal)'!$C$2:$H$2)/10^9,0)</f>
        <v>0.08350914076</v>
      </c>
      <c r="AD197" s="160">
        <f>IF($J$18&gt;0,'Assumptions (Coal)'!AP$11*Model!$J$18*AVERAGE('Assumptions (Coal)'!$C$2:$H$2)/10^9,0)</f>
        <v>0.04176393029</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0.07938936849</v>
      </c>
      <c r="L198" s="160">
        <f>IF($K$18&gt;0,'Assumptions (Coal)'!W$11*Model!$K$18*AVERAGE('Assumptions (Coal)'!$D$2:$I$2)/10^9,0)</f>
        <v>0.152829827</v>
      </c>
      <c r="M198" s="160">
        <f>IF($K$18&gt;0,'Assumptions (Coal)'!X$11*Model!$K$18*AVERAGE('Assumptions (Coal)'!$D$2:$I$2)/10^9,0)</f>
        <v>0.1413554169</v>
      </c>
      <c r="N198" s="160">
        <f>IF($K$18&gt;0,'Assumptions (Coal)'!Y$11*Model!$K$18*AVERAGE('Assumptions (Coal)'!$D$2:$I$2)/10^9,0)</f>
        <v>0.1307701678</v>
      </c>
      <c r="O198" s="160">
        <f>IF($K$18&gt;0,'Assumptions (Coal)'!Z$11*Model!$K$18*AVERAGE('Assumptions (Coal)'!$D$2:$I$2)/10^9,0)</f>
        <v>0.1209470566</v>
      </c>
      <c r="P198" s="160">
        <f>IF($K$18&gt;0,'Assumptions (Coal)'!AA$11*Model!$K$18*AVERAGE('Assumptions (Coal)'!$D$2:$I$2)/10^9,0)</f>
        <v>0.1118860833</v>
      </c>
      <c r="Q198" s="160">
        <f>IF($K$18&gt;0,'Assumptions (Coal)'!AB$11*Model!$K$18*AVERAGE('Assumptions (Coal)'!$D$2:$I$2)/10^9,0)</f>
        <v>0.1034813955</v>
      </c>
      <c r="R198" s="160">
        <f>IF($K$18&gt;0,'Assumptions (Coal)'!AC$11*Model!$K$18*AVERAGE('Assumptions (Coal)'!$D$2:$I$2)/10^9,0)</f>
        <v>0.09573299315</v>
      </c>
      <c r="S198" s="160">
        <f>IF($K$18&gt;0,'Assumptions (Coal)'!AD$11*Model!$K$18*AVERAGE('Assumptions (Coal)'!$D$2:$I$2)/10^9,0)</f>
        <v>0.09446276326</v>
      </c>
      <c r="T198" s="160">
        <f>IF($K$18&gt;0,'Assumptions (Coal)'!AE$11*Model!$K$18*AVERAGE('Assumptions (Coal)'!$D$2:$I$2)/10^9,0)</f>
        <v>0.09444159276</v>
      </c>
      <c r="U198" s="160">
        <f>IF($K$18&gt;0,'Assumptions (Coal)'!AF$11*Model!$K$18*AVERAGE('Assumptions (Coal)'!$D$2:$I$2)/10^9,0)</f>
        <v>0.09446276326</v>
      </c>
      <c r="V198" s="160">
        <f>IF($K$18&gt;0,'Assumptions (Coal)'!AG$11*Model!$K$18*AVERAGE('Assumptions (Coal)'!$D$2:$I$2)/10^9,0)</f>
        <v>0.09444159276</v>
      </c>
      <c r="W198" s="160">
        <f>IF($K$18&gt;0,'Assumptions (Coal)'!AH$11*Model!$K$18*AVERAGE('Assumptions (Coal)'!$D$2:$I$2)/10^9,0)</f>
        <v>0.09446276326</v>
      </c>
      <c r="X198" s="160">
        <f>IF($K$18&gt;0,'Assumptions (Coal)'!AI$11*Model!$K$18*AVERAGE('Assumptions (Coal)'!$D$2:$I$2)/10^9,0)</f>
        <v>0.09444159276</v>
      </c>
      <c r="Y198" s="160">
        <f>IF($K$18&gt;0,'Assumptions (Coal)'!AJ$11*Model!$K$18*AVERAGE('Assumptions (Coal)'!$D$2:$I$2)/10^9,0)</f>
        <v>0.09446276326</v>
      </c>
      <c r="Z198" s="160">
        <f>IF($K$18&gt;0,'Assumptions (Coal)'!AK$11*Model!$K$18*AVERAGE('Assumptions (Coal)'!$D$2:$I$2)/10^9,0)</f>
        <v>0.09444159276</v>
      </c>
      <c r="AA198" s="160">
        <f>IF($K$18&gt;0,'Assumptions (Coal)'!AL$11*Model!$K$18*AVERAGE('Assumptions (Coal)'!$D$2:$I$2)/10^9,0)</f>
        <v>0.09446276326</v>
      </c>
      <c r="AB198" s="160">
        <f>IF($K$18&gt;0,'Assumptions (Coal)'!AM$11*Model!$K$18*AVERAGE('Assumptions (Coal)'!$D$2:$I$2)/10^9,0)</f>
        <v>0.09444159276</v>
      </c>
      <c r="AC198" s="160">
        <f>IF($K$18&gt;0,'Assumptions (Coal)'!AN$11*Model!$K$18*AVERAGE('Assumptions (Coal)'!$D$2:$I$2)/10^9,0)</f>
        <v>0.09446276326</v>
      </c>
      <c r="AD198" s="160">
        <f>IF($K$18&gt;0,'Assumptions (Coal)'!AO$11*Model!$K$18*AVERAGE('Assumptions (Coal)'!$D$2:$I$2)/10^9,0)</f>
        <v>0.09444159276</v>
      </c>
      <c r="AE198" s="160">
        <f>IF($K$18&gt;0,'Assumptions (Coal)'!AP$11*Model!$K$18*AVERAGE('Assumptions (Coal)'!$D$2:$I$2)/10^9,0)</f>
        <v>0.04723138163</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0.1209354131</v>
      </c>
      <c r="P202" s="160">
        <f>IF($O$18&gt;0,'Assumptions (Coal)'!W$11*Model!$O$18*AVERAGE('Assumptions (Coal)'!$H$2:$M$2)/10^9,0)</f>
        <v>0.2328087325</v>
      </c>
      <c r="Q202" s="160">
        <f>IF($O$18&gt;0,'Assumptions (Coal)'!X$11*Model!$O$18*AVERAGE('Assumptions (Coal)'!$H$2:$M$2)/10^9,0)</f>
        <v>0.2153295341</v>
      </c>
      <c r="R202" s="160">
        <f>IF($O$18&gt;0,'Assumptions (Coal)'!Y$11*Model!$O$18*AVERAGE('Assumptions (Coal)'!$H$2:$M$2)/10^9,0)</f>
        <v>0.1992048124</v>
      </c>
      <c r="S202" s="160">
        <f>IF($O$18&gt;0,'Assumptions (Coal)'!Z$11*Model!$O$18*AVERAGE('Assumptions (Coal)'!$H$2:$M$2)/10^9,0)</f>
        <v>0.1842410706</v>
      </c>
      <c r="T202" s="160">
        <f>IF($O$18&gt;0,'Assumptions (Coal)'!AA$11*Model!$O$18*AVERAGE('Assumptions (Coal)'!$H$2:$M$2)/10^9,0)</f>
        <v>0.1704383088</v>
      </c>
      <c r="U202" s="160">
        <f>IF($O$18&gt;0,'Assumptions (Coal)'!AB$11*Model!$O$18*AVERAGE('Assumptions (Coal)'!$H$2:$M$2)/10^9,0)</f>
        <v>0.1576352797</v>
      </c>
      <c r="V202" s="160">
        <f>IF($O$18&gt;0,'Assumptions (Coal)'!AC$11*Model!$O$18*AVERAGE('Assumptions (Coal)'!$H$2:$M$2)/10^9,0)</f>
        <v>0.1458319834</v>
      </c>
      <c r="W202" s="160">
        <f>IF($O$18&gt;0,'Assumptions (Coal)'!AD$11*Model!$O$18*AVERAGE('Assumptions (Coal)'!$H$2:$M$2)/10^9,0)</f>
        <v>0.1438970168</v>
      </c>
      <c r="X202" s="160">
        <f>IF($O$18&gt;0,'Assumptions (Coal)'!AE$11*Model!$O$18*AVERAGE('Assumptions (Coal)'!$H$2:$M$2)/10^9,0)</f>
        <v>0.1438647674</v>
      </c>
      <c r="Y202" s="160">
        <f>IF($O$18&gt;0,'Assumptions (Coal)'!AF$11*Model!$O$18*AVERAGE('Assumptions (Coal)'!$H$2:$M$2)/10^9,0)</f>
        <v>0.1438970168</v>
      </c>
      <c r="Z202" s="160">
        <f>IF($O$18&gt;0,'Assumptions (Coal)'!AG$11*Model!$O$18*AVERAGE('Assumptions (Coal)'!$H$2:$M$2)/10^9,0)</f>
        <v>0.1438647674</v>
      </c>
      <c r="AA202" s="160">
        <f>IF($O$18&gt;0,'Assumptions (Coal)'!AH$11*Model!$O$18*AVERAGE('Assumptions (Coal)'!$H$2:$M$2)/10^9,0)</f>
        <v>0.1438970168</v>
      </c>
      <c r="AB202" s="160">
        <f>IF($O$18&gt;0,'Assumptions (Coal)'!AI$11*Model!$O$18*AVERAGE('Assumptions (Coal)'!$H$2:$M$2)/10^9,0)</f>
        <v>0.1438647674</v>
      </c>
      <c r="AC202" s="160">
        <f>IF($O$18&gt;0,'Assumptions (Coal)'!AJ$11*Model!$O$18*AVERAGE('Assumptions (Coal)'!$H$2:$M$2)/10^9,0)</f>
        <v>0.1438970168</v>
      </c>
      <c r="AD202" s="160">
        <f>IF($O$18&gt;0,'Assumptions (Coal)'!AK$11*Model!$O$18*AVERAGE('Assumptions (Coal)'!$H$2:$M$2)/10^9,0)</f>
        <v>0.1438647674</v>
      </c>
      <c r="AE202" s="160">
        <f>IF($O$18&gt;0,'Assumptions (Coal)'!AL$11*Model!$O$18*AVERAGE('Assumptions (Coal)'!$H$2:$M$2)/10^9,0)</f>
        <v>0.1438970168</v>
      </c>
      <c r="AF202" s="180">
        <f>IF($O$18&gt;0,'Assumptions (Coal)'!AM$11*Model!$O$18*AVERAGE('Assumptions (Coal)'!$H$2:$M$2)/10^9,0)</f>
        <v>0.1438647674</v>
      </c>
      <c r="AG202" s="160">
        <f>IF($O$18&gt;0,'Assumptions (Coal)'!AN$11*Model!$O$18*AVERAGE('Assumptions (Coal)'!$H$2:$M$2)/10^9,0)</f>
        <v>0.1438970168</v>
      </c>
      <c r="AH202" s="160">
        <f>IF($O$18&gt;0,'Assumptions (Coal)'!AO$11*Model!$O$18*AVERAGE('Assumptions (Coal)'!$H$2:$M$2)/10^9,0)</f>
        <v>0.1438647674</v>
      </c>
      <c r="AI202" s="160">
        <f>IF($O$18&gt;0,'Assumptions (Coal)'!AP$11*Model!$O$18*AVERAGE('Assumptions (Coal)'!$H$2:$M$2)/10^9,0)</f>
        <v>0.07194850841</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1.343287586</v>
      </c>
      <c r="Y211" s="160">
        <f>IF($X$18&gt;0,'Assumptions (Coal)'!W11*Model!$X$18*average('Assumptions (Coal)'!$Q$2:$V$2)/10^9,0)</f>
        <v>2.585918156</v>
      </c>
      <c r="Z211" s="160">
        <f>IF($X$18&gt;0,'Assumptions (Coal)'!X11*Model!$X$18*average('Assumptions (Coal)'!$Q$2:$V$2)/10^9,0)</f>
        <v>2.391768324</v>
      </c>
      <c r="AA211" s="160">
        <f>IF($X$18&gt;0,'Assumptions (Coal)'!Y11*Model!$X$18*average('Assumptions (Coal)'!$Q$2:$V$2)/10^9,0)</f>
        <v>2.212663312</v>
      </c>
      <c r="AB211" s="160">
        <f>IF($X$18&gt;0,'Assumptions (Coal)'!Z11*Model!$X$18*average('Assumptions (Coal)'!$Q$2:$V$2)/10^9,0)</f>
        <v>2.046453862</v>
      </c>
      <c r="AC211" s="160">
        <f>IF($X$18&gt;0,'Assumptions (Coal)'!AA11*Model!$X$18*average('Assumptions (Coal)'!$Q$2:$V$2)/10^9,0)</f>
        <v>1.893139972</v>
      </c>
      <c r="AD211" s="160">
        <f>IF($X$18&gt;0,'Assumptions (Coal)'!AB11*Model!$X$18*average('Assumptions (Coal)'!$Q$2:$V$2)/10^9,0)</f>
        <v>1.750930593</v>
      </c>
      <c r="AE211" s="160">
        <f>IF($X$18&gt;0,'Assumptions (Coal)'!AC11*Model!$X$18*average('Assumptions (Coal)'!$Q$2:$V$2)/10^9,0)</f>
        <v>1.619825724</v>
      </c>
      <c r="AF211" s="180">
        <f>IF($X$18&gt;0,'Assumptions (Coal)'!AD11*Model!$X$18*average('Assumptions (Coal)'!$Q$2:$V$2)/10^9,0)</f>
        <v>1.598333123</v>
      </c>
      <c r="AG211" s="160">
        <f>IF($X$18&gt;0,'Assumptions (Coal)'!AE11*Model!$X$18*average('Assumptions (Coal)'!$Q$2:$V$2)/10^9,0)</f>
        <v>1.597974913</v>
      </c>
      <c r="AH211" s="160">
        <f>IF($X$18&gt;0,'Assumptions (Coal)'!AF11*Model!$X$18*average('Assumptions (Coal)'!$Q$2:$V$2)/10^9,0)</f>
        <v>1.598333123</v>
      </c>
      <c r="AI211" s="160">
        <f>IF($X$18&gt;0,'Assumptions (Coal)'!AG11*Model!$X$18*average('Assumptions (Coal)'!$Q$2:$V$2)/10^9,0)</f>
        <v>1.597974913</v>
      </c>
      <c r="AJ211" s="160">
        <f>IF($X$18&gt;0,'Assumptions (Coal)'!AH11*Model!$X$18*average('Assumptions (Coal)'!$Q$2:$V$2)/10^9,0)</f>
        <v>1.598333123</v>
      </c>
      <c r="AK211" s="160">
        <f>IF($X$18&gt;0,'Assumptions (Coal)'!AI11*Model!$X$18*average('Assumptions (Coal)'!$Q$2:$V$2)/10^9,0)</f>
        <v>1.597974913</v>
      </c>
      <c r="AL211" s="160">
        <f>IF($X$18&gt;0,'Assumptions (Coal)'!AJ11*Model!$X$18*average('Assumptions (Coal)'!$Q$2:$V$2)/10^9,0)</f>
        <v>1.598333123</v>
      </c>
      <c r="AM211" s="160">
        <f>IF($X$18&gt;0,'Assumptions (Coal)'!AK11*Model!$X$18*average('Assumptions (Coal)'!$Q$2:$V$2)/10^9,0)</f>
        <v>1.597974913</v>
      </c>
      <c r="AN211" s="160">
        <f>IF($X$18&gt;0,'Assumptions (Coal)'!AL11*Model!$X$18*average('Assumptions (Coal)'!$Q$2:$V$2)/10^9,0)</f>
        <v>1.598333123</v>
      </c>
      <c r="AO211" s="160">
        <f>IF($X$18&gt;0,'Assumptions (Coal)'!AM11*Model!$X$18*average('Assumptions (Coal)'!$Q$2:$V$2)/10^9,0)</f>
        <v>1.597974913</v>
      </c>
      <c r="AP211" s="160">
        <f>IF($X$18&gt;0,'Assumptions (Coal)'!AN11*Model!$X$18*average('Assumptions (Coal)'!$Q$2:$V$2)/10^9,0)</f>
        <v>1.598333123</v>
      </c>
      <c r="AQ211" s="160">
        <f>IF($X$18&gt;0,'Assumptions (Coal)'!AO11*Model!$X$18*average('Assumptions (Coal)'!$Q$2:$V$2)/10^9,0)</f>
        <v>1.597974913</v>
      </c>
      <c r="AR211" s="160">
        <f>IF($X$18&gt;0,'Assumptions (Coal)'!AP11*Model!$X$18*average('Assumptions (Coal)'!$Q$2:$V$2)/10^9,0)</f>
        <v>0.7991665614</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0.1550448557</v>
      </c>
      <c r="Z212" s="160">
        <f>IF($Y$18&gt;0,'Assumptions (Coal)'!W11*Model!$Y$18*AVERAGE('Assumptions (Coal)'!$R$2:$W$2)/10^9,0)</f>
        <v>0.2984716836</v>
      </c>
      <c r="AA212" s="160">
        <f>IF($Y$18&gt;0,'Assumptions (Coal)'!X11*Model!$Y$18*AVERAGE('Assumptions (Coal)'!$R$2:$W$2)/10^9,0)</f>
        <v>0.2760625338</v>
      </c>
      <c r="AB212" s="160">
        <f>IF($Y$18&gt;0,'Assumptions (Coal)'!Y11*Model!$Y$18*AVERAGE('Assumptions (Coal)'!$R$2:$W$2)/10^9,0)</f>
        <v>0.2553898863</v>
      </c>
      <c r="AC212" s="160">
        <f>IF($Y$18&gt;0,'Assumptions (Coal)'!Z11*Model!$Y$18*AVERAGE('Assumptions (Coal)'!$R$2:$W$2)/10^9,0)</f>
        <v>0.2362056695</v>
      </c>
      <c r="AD212" s="160">
        <f>IF($Y$18&gt;0,'Assumptions (Coal)'!AA11*Model!$Y$18*AVERAGE('Assumptions (Coal)'!$R$2:$W$2)/10^9,0)</f>
        <v>0.2185098833</v>
      </c>
      <c r="AE212" s="160">
        <f>IF($Y$18&gt;0,'Assumptions (Coal)'!AB11*Model!$Y$18*AVERAGE('Assumptions (Coal)'!$R$2:$W$2)/10^9,0)</f>
        <v>0.2020958013</v>
      </c>
      <c r="AF212" s="180">
        <f>IF($Y$18&gt;0,'Assumptions (Coal)'!AC11*Model!$Y$18*AVERAGE('Assumptions (Coal)'!$R$2:$W$2)/10^9,0)</f>
        <v>0.1869634233</v>
      </c>
      <c r="AG212" s="160">
        <f>IF($Y$18&gt;0,'Assumptions (Coal)'!AD11*Model!$Y$18*AVERAGE('Assumptions (Coal)'!$R$2:$W$2)/10^9,0)</f>
        <v>0.1844827057</v>
      </c>
      <c r="AH212" s="160">
        <f>IF($Y$18&gt;0,'Assumptions (Coal)'!AE11*Model!$Y$18*AVERAGE('Assumptions (Coal)'!$R$2:$W$2)/10^9,0)</f>
        <v>0.1844413604</v>
      </c>
      <c r="AI212" s="160">
        <f>IF($Y$18&gt;0,'Assumptions (Coal)'!AF11*Model!$Y$18*AVERAGE('Assumptions (Coal)'!$R$2:$W$2)/10^9,0)</f>
        <v>0.1844827057</v>
      </c>
      <c r="AJ212" s="160">
        <f>IF($Y$18&gt;0,'Assumptions (Coal)'!AG11*Model!$Y$18*AVERAGE('Assumptions (Coal)'!$R$2:$W$2)/10^9,0)</f>
        <v>0.1844413604</v>
      </c>
      <c r="AK212" s="160">
        <f>IF($Y$18&gt;0,'Assumptions (Coal)'!AH11*Model!$Y$18*AVERAGE('Assumptions (Coal)'!$R$2:$W$2)/10^9,0)</f>
        <v>0.1844827057</v>
      </c>
      <c r="AL212" s="160">
        <f>IF($Y$18&gt;0,'Assumptions (Coal)'!AI11*Model!$Y$18*AVERAGE('Assumptions (Coal)'!$R$2:$W$2)/10^9,0)</f>
        <v>0.1844413604</v>
      </c>
      <c r="AM212" s="160">
        <f>IF($Y$18&gt;0,'Assumptions (Coal)'!AJ11*Model!$Y$18*AVERAGE('Assumptions (Coal)'!$R$2:$W$2)/10^9,0)</f>
        <v>0.1844827057</v>
      </c>
      <c r="AN212" s="160">
        <f>IF($Y$18&gt;0,'Assumptions (Coal)'!AK11*Model!$Y$18*AVERAGE('Assumptions (Coal)'!$R$2:$W$2)/10^9,0)</f>
        <v>0.1844413604</v>
      </c>
      <c r="AO212" s="160">
        <f>IF($Y$18&gt;0,'Assumptions (Coal)'!AL11*Model!$Y$18*AVERAGE('Assumptions (Coal)'!$R$2:$W$2)/10^9,0)</f>
        <v>0.1844827057</v>
      </c>
      <c r="AP212" s="160">
        <f>IF($Y$18&gt;0,'Assumptions (Coal)'!AM11*Model!$Y$18*AVERAGE('Assumptions (Coal)'!$R$2:$W$2)/10^9,0)</f>
        <v>0.1844413604</v>
      </c>
      <c r="AQ212" s="160">
        <f>IF($Y$18&gt;0,'Assumptions (Coal)'!AN11*Model!$Y$18*AVERAGE('Assumptions (Coal)'!$R$2:$W$2)/10^9,0)</f>
        <v>0.1844827057</v>
      </c>
      <c r="AR212" s="160">
        <f>IF($Y$18&gt;0,'Assumptions (Coal)'!AO11*Model!$Y$18*AVERAGE('Assumptions (Coal)'!$R$2:$W$2)/10^9,0)</f>
        <v>0.1844413604</v>
      </c>
      <c r="AS212" s="160">
        <f>IF($Y$18&gt;0,'Assumptions (Coal)'!AP11*Model!$Y$18*AVERAGE('Assumptions (Coal)'!$R$2:$W$2)/10^9,0)</f>
        <v>0.09224135283</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0.2576446663</v>
      </c>
      <c r="AA213" s="160">
        <f>IF($Z$18&gt;0,'Assumptions (Coal)'!W11*Model!$Z$18*AVERAGE('Assumptions (Coal)'!$S$2:$X$2)/10^9,0)</f>
        <v>0.4959831589</v>
      </c>
      <c r="AB213" s="160">
        <f>IF($Z$18&gt;0,'Assumptions (Coal)'!X11*Model!$Z$18*AVERAGE('Assumptions (Coal)'!$S$2:$X$2)/10^9,0)</f>
        <v>0.4587449164</v>
      </c>
      <c r="AC213" s="160">
        <f>IF($Z$18&gt;0,'Assumptions (Coal)'!Y11*Model!$Z$18*AVERAGE('Assumptions (Coal)'!$S$2:$X$2)/10^9,0)</f>
        <v>0.4243922943</v>
      </c>
      <c r="AD213" s="160">
        <f>IF($Z$18&gt;0,'Assumptions (Coal)'!Z11*Model!$Z$18*AVERAGE('Assumptions (Coal)'!$S$2:$X$2)/10^9,0)</f>
        <v>0.3925130609</v>
      </c>
      <c r="AE213" s="160">
        <f>IF($Z$18&gt;0,'Assumptions (Coal)'!AA11*Model!$Z$18*AVERAGE('Assumptions (Coal)'!$S$2:$X$2)/10^9,0)</f>
        <v>0.3631072163</v>
      </c>
      <c r="AF213" s="180">
        <f>IF($Z$18&gt;0,'Assumptions (Coal)'!AB11*Model!$Z$18*AVERAGE('Assumptions (Coal)'!$S$2:$X$2)/10^9,0)</f>
        <v>0.3358312343</v>
      </c>
      <c r="AG213" s="160">
        <f>IF($Z$18&gt;0,'Assumptions (Coal)'!AC11*Model!$Z$18*AVERAGE('Assumptions (Coal)'!$S$2:$X$2)/10^9,0)</f>
        <v>0.3106851149</v>
      </c>
      <c r="AH213" s="160">
        <f>IF($Z$18&gt;0,'Assumptions (Coal)'!AD11*Model!$Z$18*AVERAGE('Assumptions (Coal)'!$S$2:$X$2)/10^9,0)</f>
        <v>0.3065628002</v>
      </c>
      <c r="AI213" s="160">
        <f>IF($Z$18&gt;0,'Assumptions (Coal)'!AE11*Model!$Z$18*AVERAGE('Assumptions (Coal)'!$S$2:$X$2)/10^9,0)</f>
        <v>0.306494095</v>
      </c>
      <c r="AJ213" s="160">
        <f>IF($Z$18&gt;0,'Assumptions (Coal)'!AF11*Model!$Z$18*AVERAGE('Assumptions (Coal)'!$S$2:$X$2)/10^9,0)</f>
        <v>0.3065628002</v>
      </c>
      <c r="AK213" s="160">
        <f>IF($Z$18&gt;0,'Assumptions (Coal)'!AG11*Model!$Z$18*AVERAGE('Assumptions (Coal)'!$S$2:$X$2)/10^9,0)</f>
        <v>0.306494095</v>
      </c>
      <c r="AL213" s="160">
        <f>IF($Z$18&gt;0,'Assumptions (Coal)'!AH11*Model!$Z$18*AVERAGE('Assumptions (Coal)'!$S$2:$X$2)/10^9,0)</f>
        <v>0.3065628002</v>
      </c>
      <c r="AM213" s="160">
        <f>IF($Z$18&gt;0,'Assumptions (Coal)'!AI11*Model!$Z$18*AVERAGE('Assumptions (Coal)'!$S$2:$X$2)/10^9,0)</f>
        <v>0.306494095</v>
      </c>
      <c r="AN213" s="160">
        <f>IF($Z$18&gt;0,'Assumptions (Coal)'!AJ11*Model!$Z$18*AVERAGE('Assumptions (Coal)'!$S$2:$X$2)/10^9,0)</f>
        <v>0.3065628002</v>
      </c>
      <c r="AO213" s="160">
        <f>IF($Z$18&gt;0,'Assumptions (Coal)'!AK11*Model!$Z$18*AVERAGE('Assumptions (Coal)'!$S$2:$X$2)/10^9,0)</f>
        <v>0.306494095</v>
      </c>
      <c r="AP213" s="160">
        <f>IF($Z$18&gt;0,'Assumptions (Coal)'!AL11*Model!$Z$18*AVERAGE('Assumptions (Coal)'!$S$2:$X$2)/10^9,0)</f>
        <v>0.3065628002</v>
      </c>
      <c r="AQ213" s="160">
        <f>IF($Z$18&gt;0,'Assumptions (Coal)'!AM11*Model!$Z$18*AVERAGE('Assumptions (Coal)'!$S$2:$X$2)/10^9,0)</f>
        <v>0.306494095</v>
      </c>
      <c r="AR213" s="160">
        <f>IF($Z$18&gt;0,'Assumptions (Coal)'!AN11*Model!$Z$18*AVERAGE('Assumptions (Coal)'!$S$2:$X$2)/10^9,0)</f>
        <v>0.3065628002</v>
      </c>
      <c r="AS213" s="160">
        <f>IF($Z$18&gt;0,'Assumptions (Coal)'!AO11*Model!$Z$18*AVERAGE('Assumptions (Coal)'!$S$2:$X$2)/10^9,0)</f>
        <v>0.306494095</v>
      </c>
      <c r="AT213" s="160">
        <f>IF($Z$18&gt;0,'Assumptions (Coal)'!AP11*Model!$Z$18*AVERAGE('Assumptions (Coal)'!$S$2:$X$2)/10^9,0)</f>
        <v>0.1532814001</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0.2766235606</v>
      </c>
      <c r="AB214" s="160">
        <f>IF($AA$18&gt;0,'Assumptions (Coal)'!W11*Model!$AA$18*AVERAGE('Assumptions (Coal)'!$T$2:$Y$2)/10^9,0)</f>
        <v>0.5325187958</v>
      </c>
      <c r="AC214" s="160">
        <f>IF($AA$18&gt;0,'Assumptions (Coal)'!X11*Model!$AA$18*AVERAGE('Assumptions (Coal)'!$T$2:$Y$2)/10^9,0)</f>
        <v>0.4925374705</v>
      </c>
      <c r="AD214" s="160">
        <f>IF($AA$18&gt;0,'Assumptions (Coal)'!Y11*Model!$AA$18*AVERAGE('Assumptions (Coal)'!$T$2:$Y$2)/10^9,0)</f>
        <v>0.4556543291</v>
      </c>
      <c r="AE214" s="160">
        <f>IF($AA$18&gt;0,'Assumptions (Coal)'!Z11*Model!$AA$18*AVERAGE('Assumptions (Coal)'!$T$2:$Y$2)/10^9,0)</f>
        <v>0.4214267738</v>
      </c>
      <c r="AF214" s="180">
        <f>IF($AA$18&gt;0,'Assumptions (Coal)'!AA11*Model!$AA$18*AVERAGE('Assumptions (Coal)'!$T$2:$Y$2)/10^9,0)</f>
        <v>0.3898548048</v>
      </c>
      <c r="AG214" s="160">
        <f>IF($AA$18&gt;0,'Assumptions (Coal)'!AB11*Model!$AA$18*AVERAGE('Assumptions (Coal)'!$T$2:$Y$2)/10^9,0)</f>
        <v>0.3605695905</v>
      </c>
      <c r="AH214" s="160">
        <f>IF($AA$18&gt;0,'Assumptions (Coal)'!AC11*Model!$AA$18*AVERAGE('Assumptions (Coal)'!$T$2:$Y$2)/10^9,0)</f>
        <v>0.333571131</v>
      </c>
      <c r="AI214" s="160">
        <f>IF($AA$18&gt;0,'Assumptions (Coal)'!AD11*Model!$AA$18*AVERAGE('Assumptions (Coal)'!$T$2:$Y$2)/10^9,0)</f>
        <v>0.329145154</v>
      </c>
      <c r="AJ214" s="160">
        <f>IF($AA$18&gt;0,'Assumptions (Coal)'!AE11*Model!$AA$18*AVERAGE('Assumptions (Coal)'!$T$2:$Y$2)/10^9,0)</f>
        <v>0.3290713877</v>
      </c>
      <c r="AK214" s="160">
        <f>IF($AA$18&gt;0,'Assumptions (Coal)'!AF11*Model!$AA$18*AVERAGE('Assumptions (Coal)'!$T$2:$Y$2)/10^9,0)</f>
        <v>0.329145154</v>
      </c>
      <c r="AL214" s="160">
        <f>IF($AA$18&gt;0,'Assumptions (Coal)'!AG11*Model!$AA$18*AVERAGE('Assumptions (Coal)'!$T$2:$Y$2)/10^9,0)</f>
        <v>0.3290713877</v>
      </c>
      <c r="AM214" s="160">
        <f>IF($AA$18&gt;0,'Assumptions (Coal)'!AH11*Model!$AA$18*AVERAGE('Assumptions (Coal)'!$T$2:$Y$2)/10^9,0)</f>
        <v>0.329145154</v>
      </c>
      <c r="AN214" s="160">
        <f>IF($AA$18&gt;0,'Assumptions (Coal)'!AI11*Model!$AA$18*AVERAGE('Assumptions (Coal)'!$T$2:$Y$2)/10^9,0)</f>
        <v>0.3290713877</v>
      </c>
      <c r="AO214" s="160">
        <f>IF($AA$18&gt;0,'Assumptions (Coal)'!AJ11*Model!$AA$18*AVERAGE('Assumptions (Coal)'!$T$2:$Y$2)/10^9,0)</f>
        <v>0.329145154</v>
      </c>
      <c r="AP214" s="160">
        <f>IF($AA$18&gt;0,'Assumptions (Coal)'!AK11*Model!$AA$18*AVERAGE('Assumptions (Coal)'!$T$2:$Y$2)/10^9,0)</f>
        <v>0.3290713877</v>
      </c>
      <c r="AQ214" s="160">
        <f>IF($AA$18&gt;0,'Assumptions (Coal)'!AL11*Model!$AA$18*AVERAGE('Assumptions (Coal)'!$T$2:$Y$2)/10^9,0)</f>
        <v>0.329145154</v>
      </c>
      <c r="AR214" s="160">
        <f>IF($AA$18&gt;0,'Assumptions (Coal)'!AM11*Model!$AA$18*AVERAGE('Assumptions (Coal)'!$T$2:$Y$2)/10^9,0)</f>
        <v>0.3290713877</v>
      </c>
      <c r="AS214" s="160">
        <f>IF($AA$18&gt;0,'Assumptions (Coal)'!AN11*Model!$AA$18*AVERAGE('Assumptions (Coal)'!$T$2:$Y$2)/10^9,0)</f>
        <v>0.329145154</v>
      </c>
      <c r="AT214" s="160">
        <f>IF($AA$18&gt;0,'Assumptions (Coal)'!AO11*Model!$AA$18*AVERAGE('Assumptions (Coal)'!$T$2:$Y$2)/10^9,0)</f>
        <v>0.3290713877</v>
      </c>
      <c r="AU214" s="160">
        <f>IF($AA$18&gt;0,'Assumptions (Coal)'!AP11*Model!$AA$18*AVERAGE('Assumptions (Coal)'!$T$2:$Y$2)/10^9,0)</f>
        <v>0.164572577</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0.6556533572</v>
      </c>
      <c r="AC215" s="160">
        <f>IF($AB$18&gt;0,'Assumptions (Coal)'!W11*Model!$AB$18*AVERAGE('Assumptions (Coal)'!$U$2:$Z$2)/10^9,0)</f>
        <v>1.262176423</v>
      </c>
      <c r="AD215" s="160">
        <f>IF($AB$18&gt;0,'Assumptions (Coal)'!X11*Model!$AB$18*AVERAGE('Assumptions (Coal)'!$U$2:$Z$2)/10^9,0)</f>
        <v>1.167412658</v>
      </c>
      <c r="AE215" s="160">
        <f>IF($AB$18&gt;0,'Assumptions (Coal)'!Y11*Model!$AB$18*AVERAGE('Assumptions (Coal)'!$U$2:$Z$2)/10^9,0)</f>
        <v>1.07999221</v>
      </c>
      <c r="AF215" s="180">
        <f>IF($AB$18&gt;0,'Assumptions (Coal)'!Z11*Model!$AB$18*AVERAGE('Assumptions (Coal)'!$U$2:$Z$2)/10^9,0)</f>
        <v>0.9988660345</v>
      </c>
      <c r="AG215" s="160">
        <f>IF($AB$18&gt;0,'Assumptions (Coal)'!AA11*Model!$AB$18*AVERAGE('Assumptions (Coal)'!$U$2:$Z$2)/10^9,0)</f>
        <v>0.9240341314</v>
      </c>
      <c r="AH215" s="160">
        <f>IF($AB$18&gt;0,'Assumptions (Coal)'!AB11*Model!$AB$18*AVERAGE('Assumptions (Coal)'!$U$2:$Z$2)/10^9,0)</f>
        <v>0.854622296</v>
      </c>
      <c r="AI215" s="160">
        <f>IF($AB$18&gt;0,'Assumptions (Coal)'!AC11*Model!$AB$18*AVERAGE('Assumptions (Coal)'!$U$2:$Z$2)/10^9,0)</f>
        <v>0.7906305283</v>
      </c>
      <c r="AJ215" s="160">
        <f>IF($AB$18&gt;0,'Assumptions (Coal)'!AD11*Model!$AB$18*AVERAGE('Assumptions (Coal)'!$U$2:$Z$2)/10^9,0)</f>
        <v>0.7801400746</v>
      </c>
      <c r="AK215" s="160">
        <f>IF($AB$18&gt;0,'Assumptions (Coal)'!AE11*Model!$AB$18*AVERAGE('Assumptions (Coal)'!$U$2:$Z$2)/10^9,0)</f>
        <v>0.7799652337</v>
      </c>
      <c r="AL215" s="160">
        <f>IF($AB$18&gt;0,'Assumptions (Coal)'!AF11*Model!$AB$18*AVERAGE('Assumptions (Coal)'!$U$2:$Z$2)/10^9,0)</f>
        <v>0.7801400746</v>
      </c>
      <c r="AM215" s="160">
        <f>IF($AB$18&gt;0,'Assumptions (Coal)'!AG11*Model!$AB$18*AVERAGE('Assumptions (Coal)'!$U$2:$Z$2)/10^9,0)</f>
        <v>0.7799652337</v>
      </c>
      <c r="AN215" s="160">
        <f>IF($AB$18&gt;0,'Assumptions (Coal)'!AH11*Model!$AB$18*AVERAGE('Assumptions (Coal)'!$U$2:$Z$2)/10^9,0)</f>
        <v>0.7801400746</v>
      </c>
      <c r="AO215" s="160">
        <f>IF($AB$18&gt;0,'Assumptions (Coal)'!AI11*Model!$AB$18*AVERAGE('Assumptions (Coal)'!$U$2:$Z$2)/10^9,0)</f>
        <v>0.7799652337</v>
      </c>
      <c r="AP215" s="160">
        <f>IF($AB$18&gt;0,'Assumptions (Coal)'!AJ11*Model!$AB$18*AVERAGE('Assumptions (Coal)'!$U$2:$Z$2)/10^9,0)</f>
        <v>0.7801400746</v>
      </c>
      <c r="AQ215" s="160">
        <f>IF($AB$18&gt;0,'Assumptions (Coal)'!AK11*Model!$AB$18*AVERAGE('Assumptions (Coal)'!$U$2:$Z$2)/10^9,0)</f>
        <v>0.7799652337</v>
      </c>
      <c r="AR215" s="160">
        <f>IF($AB$18&gt;0,'Assumptions (Coal)'!AL11*Model!$AB$18*AVERAGE('Assumptions (Coal)'!$U$2:$Z$2)/10^9,0)</f>
        <v>0.7801400746</v>
      </c>
      <c r="AS215" s="160">
        <f>IF($AB$18&gt;0,'Assumptions (Coal)'!AM11*Model!$AB$18*AVERAGE('Assumptions (Coal)'!$U$2:$Z$2)/10^9,0)</f>
        <v>0.7799652337</v>
      </c>
      <c r="AT215" s="160">
        <f>IF($AB$18&gt;0,'Assumptions (Coal)'!AN11*Model!$AB$18*AVERAGE('Assumptions (Coal)'!$U$2:$Z$2)/10^9,0)</f>
        <v>0.7801400746</v>
      </c>
      <c r="AU215" s="160">
        <f>IF($AB$18&gt;0,'Assumptions (Coal)'!AO11*Model!$AB$18*AVERAGE('Assumptions (Coal)'!$U$2:$Z$2)/10^9,0)</f>
        <v>0.7799652337</v>
      </c>
      <c r="AV215" s="160">
        <f>IF($AB$18&gt;0,'Assumptions (Coal)'!AP11*Model!$AB$18*AVERAGE('Assumptions (Coal)'!$U$2:$Z$2)/10^9,0)</f>
        <v>0.3900700373</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0.5069816393</v>
      </c>
      <c r="AD216" s="160">
        <f>IF($AC$18&gt;0,'Assumptions (Coal)'!W11*Model!$AC$18*AVERAGE('Assumptions (Coal)'!$V$2:$AA$2)/10^9,0)</f>
        <v>0.9759734545</v>
      </c>
      <c r="AE216" s="160">
        <f>IF($AC$18&gt;0,'Assumptions (Coal)'!X11*Model!$AC$18*AVERAGE('Assumptions (Coal)'!$V$2:$AA$2)/10^9,0)</f>
        <v>0.9026977082</v>
      </c>
      <c r="AF216" s="180">
        <f>IF($AC$18&gt;0,'Assumptions (Coal)'!Y11*Model!$AC$18*AVERAGE('Assumptions (Coal)'!$V$2:$AA$2)/10^9,0)</f>
        <v>0.8351001563</v>
      </c>
      <c r="AG216" s="160">
        <f>IF($AC$18&gt;0,'Assumptions (Coal)'!Z11*Model!$AC$18*AVERAGE('Assumptions (Coal)'!$V$2:$AA$2)/10^9,0)</f>
        <v>0.7723696281</v>
      </c>
      <c r="AH216" s="160">
        <f>IF($AC$18&gt;0,'Assumptions (Coal)'!AA11*Model!$AC$18*AVERAGE('Assumptions (Coal)'!$V$2:$AA$2)/10^9,0)</f>
        <v>0.7145061237</v>
      </c>
      <c r="AI216" s="160">
        <f>IF($AC$18&gt;0,'Assumptions (Coal)'!AB11*Model!$AC$18*AVERAGE('Assumptions (Coal)'!$V$2:$AA$2)/10^9,0)</f>
        <v>0.6608336675</v>
      </c>
      <c r="AJ216" s="160">
        <f>IF($AC$18&gt;0,'Assumptions (Coal)'!AC11*Model!$AC$18*AVERAGE('Assumptions (Coal)'!$V$2:$AA$2)/10^9,0)</f>
        <v>0.6113522595</v>
      </c>
      <c r="AK216" s="160">
        <f>IF($AC$18&gt;0,'Assumptions (Coal)'!AD11*Model!$AC$18*AVERAGE('Assumptions (Coal)'!$V$2:$AA$2)/10^9,0)</f>
        <v>0.6032405533</v>
      </c>
      <c r="AL216" s="160">
        <f>IF($AC$18&gt;0,'Assumptions (Coal)'!AE11*Model!$AC$18*AVERAGE('Assumptions (Coal)'!$V$2:$AA$2)/10^9,0)</f>
        <v>0.6031053581</v>
      </c>
      <c r="AM216" s="160">
        <f>IF($AC$18&gt;0,'Assumptions (Coal)'!AF11*Model!$AC$18*AVERAGE('Assumptions (Coal)'!$V$2:$AA$2)/10^9,0)</f>
        <v>0.6032405533</v>
      </c>
      <c r="AN216" s="160">
        <f>IF($AC$18&gt;0,'Assumptions (Coal)'!AG11*Model!$AC$18*AVERAGE('Assumptions (Coal)'!$V$2:$AA$2)/10^9,0)</f>
        <v>0.6031053581</v>
      </c>
      <c r="AO216" s="160">
        <f>IF($AC$18&gt;0,'Assumptions (Coal)'!AH11*Model!$AC$18*AVERAGE('Assumptions (Coal)'!$V$2:$AA$2)/10^9,0)</f>
        <v>0.6032405533</v>
      </c>
      <c r="AP216" s="160">
        <f>IF($AC$18&gt;0,'Assumptions (Coal)'!AI11*Model!$AC$18*AVERAGE('Assumptions (Coal)'!$V$2:$AA$2)/10^9,0)</f>
        <v>0.6031053581</v>
      </c>
      <c r="AQ216" s="160">
        <f>IF($AC$18&gt;0,'Assumptions (Coal)'!AJ11*Model!$AC$18*AVERAGE('Assumptions (Coal)'!$V$2:$AA$2)/10^9,0)</f>
        <v>0.6032405533</v>
      </c>
      <c r="AR216" s="160">
        <f>IF($AC$18&gt;0,'Assumptions (Coal)'!AK11*Model!$AC$18*AVERAGE('Assumptions (Coal)'!$V$2:$AA$2)/10^9,0)</f>
        <v>0.6031053581</v>
      </c>
      <c r="AS216" s="160">
        <f>IF($AC$18&gt;0,'Assumptions (Coal)'!AL11*Model!$AC$18*AVERAGE('Assumptions (Coal)'!$V$2:$AA$2)/10^9,0)</f>
        <v>0.6032405533</v>
      </c>
      <c r="AT216" s="160">
        <f>IF($AC$18&gt;0,'Assumptions (Coal)'!AM11*Model!$AC$18*AVERAGE('Assumptions (Coal)'!$V$2:$AA$2)/10^9,0)</f>
        <v>0.6031053581</v>
      </c>
      <c r="AU216" s="160">
        <f>IF($AC$18&gt;0,'Assumptions (Coal)'!AN11*Model!$AC$18*AVERAGE('Assumptions (Coal)'!$V$2:$AA$2)/10^9,0)</f>
        <v>0.6032405533</v>
      </c>
      <c r="AV216" s="160">
        <f>IF($AC$18&gt;0,'Assumptions (Coal)'!AO11*Model!$AC$18*AVERAGE('Assumptions (Coal)'!$V$2:$AA$2)/10^9,0)</f>
        <v>0.6031053581</v>
      </c>
      <c r="AW216" s="160">
        <f>IF($AC$18&gt;0,'Assumptions (Coal)'!AP11*Model!$AC$18*AVERAGE('Assumptions (Coal)'!$V$2:$AA$2)/10^9,0)</f>
        <v>0.3016202766</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0.3768543411</v>
      </c>
      <c r="AE217" s="180">
        <f>IF($AD$18&gt;0,'Assumptions (Coal)'!W11*Model!$AD$18*AVERAGE('Assumptions (Coal)'!$W$2:$AB$2)/10^9,0)</f>
        <v>0.7254697302</v>
      </c>
      <c r="AF217" s="180">
        <f>IF($AD$18&gt;0,'Assumptions (Coal)'!X11*Model!$AD$18*AVERAGE('Assumptions (Coal)'!$W$2:$AB$2)/10^9,0)</f>
        <v>0.6710017161</v>
      </c>
      <c r="AG217" s="160">
        <f>IF($AD$18&gt;0,'Assumptions (Coal)'!Y11*Model!$AD$18*AVERAGE('Assumptions (Coal)'!$W$2:$AB$2)/10^9,0)</f>
        <v>0.6207544706</v>
      </c>
      <c r="AH217" s="160">
        <f>IF($AD$18&gt;0,'Assumptions (Coal)'!Z11*Model!$AD$18*AVERAGE('Assumptions (Coal)'!$W$2:$AB$2)/10^9,0)</f>
        <v>0.5741250268</v>
      </c>
      <c r="AI217" s="160">
        <f>IF($AD$18&gt;0,'Assumptions (Coal)'!AA11*Model!$AD$18*AVERAGE('Assumptions (Coal)'!$W$2:$AB$2)/10^9,0)</f>
        <v>0.5311133847</v>
      </c>
      <c r="AJ217" s="160">
        <f>IF($AD$18&gt;0,'Assumptions (Coal)'!AB11*Model!$AD$18*AVERAGE('Assumptions (Coal)'!$W$2:$AB$2)/10^9,0)</f>
        <v>0.4912170718</v>
      </c>
      <c r="AK217" s="160">
        <f>IF($AD$18&gt;0,'Assumptions (Coal)'!AC11*Model!$AD$18*AVERAGE('Assumptions (Coal)'!$W$2:$AB$2)/10^9,0)</f>
        <v>0.4544360881</v>
      </c>
      <c r="AL217" s="160">
        <f>IF($AD$18&gt;0,'Assumptions (Coal)'!AD11*Model!$AD$18*AVERAGE('Assumptions (Coal)'!$W$2:$AB$2)/10^9,0)</f>
        <v>0.4484064186</v>
      </c>
      <c r="AM217" s="160">
        <f>IF($AD$18&gt;0,'Assumptions (Coal)'!AE11*Model!$AD$18*AVERAGE('Assumptions (Coal)'!$W$2:$AB$2)/10^9,0)</f>
        <v>0.4483059241</v>
      </c>
      <c r="AN217" s="160">
        <f>IF($AD$18&gt;0,'Assumptions (Coal)'!AF11*Model!$AD$18*AVERAGE('Assumptions (Coal)'!$W$2:$AB$2)/10^9,0)</f>
        <v>0.4484064186</v>
      </c>
      <c r="AO217" s="160">
        <f>IF($AD$18&gt;0,'Assumptions (Coal)'!AG11*Model!$AD$18*AVERAGE('Assumptions (Coal)'!$W$2:$AB$2)/10^9,0)</f>
        <v>0.4483059241</v>
      </c>
      <c r="AP217" s="160">
        <f>IF($AD$18&gt;0,'Assumptions (Coal)'!AH11*Model!$AD$18*AVERAGE('Assumptions (Coal)'!$W$2:$AB$2)/10^9,0)</f>
        <v>0.4484064186</v>
      </c>
      <c r="AQ217" s="160">
        <f>IF($AD$18&gt;0,'Assumptions (Coal)'!AI11*Model!$AD$18*AVERAGE('Assumptions (Coal)'!$W$2:$AB$2)/10^9,0)</f>
        <v>0.4483059241</v>
      </c>
      <c r="AR217" s="160">
        <f>IF($AD$18&gt;0,'Assumptions (Coal)'!AJ11*Model!$AD$18*AVERAGE('Assumptions (Coal)'!$W$2:$AB$2)/10^9,0)</f>
        <v>0.4484064186</v>
      </c>
      <c r="AS217" s="160">
        <f>IF($AD$18&gt;0,'Assumptions (Coal)'!AK11*Model!$AD$18*AVERAGE('Assumptions (Coal)'!$W$2:$AB$2)/10^9,0)</f>
        <v>0.4483059241</v>
      </c>
      <c r="AT217" s="160">
        <f>IF($AD$18&gt;0,'Assumptions (Coal)'!AL11*Model!$AD$18*AVERAGE('Assumptions (Coal)'!$W$2:$AB$2)/10^9,0)</f>
        <v>0.4484064186</v>
      </c>
      <c r="AU217" s="160">
        <f>IF($AD$18&gt;0,'Assumptions (Coal)'!AM11*Model!$AD$18*AVERAGE('Assumptions (Coal)'!$W$2:$AB$2)/10^9,0)</f>
        <v>0.4483059241</v>
      </c>
      <c r="AV217" s="160">
        <f>IF($AD$18&gt;0,'Assumptions (Coal)'!AN11*Model!$AD$18*AVERAGE('Assumptions (Coal)'!$W$2:$AB$2)/10^9,0)</f>
        <v>0.4484064186</v>
      </c>
      <c r="AW217" s="160">
        <f>IF($AD$18&gt;0,'Assumptions (Coal)'!AO11*Model!$AD$18*AVERAGE('Assumptions (Coal)'!$W$2:$AB$2)/10^9,0)</f>
        <v>0.4483059241</v>
      </c>
      <c r="AX217" s="160">
        <f>IF($AD$18&gt;0,'Assumptions (Coal)'!AP11*Model!$AD$18*AVERAGE('Assumptions (Coal)'!$W$2:$AB$2)/10^9,0)</f>
        <v>0.2242032093</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0.03985829169</v>
      </c>
      <c r="AF218" s="180">
        <f>IF($AE$18&gt;0,'Assumptions (Coal)'!W11*Model!$AE$18*AVERAGE('Assumptions (Coal)'!$X$2:$AC$2)/10^9,0)</f>
        <v>0.07672986873</v>
      </c>
      <c r="AG218" s="160">
        <f>IF($AE$18&gt;0,'Assumptions (Coal)'!X11*Model!$AE$18*AVERAGE('Assumptions (Coal)'!$X$2:$AC$2)/10^9,0)</f>
        <v>0.07096901697</v>
      </c>
      <c r="AH218" s="160">
        <f>IF($AE$18&gt;0,'Assumptions (Coal)'!Y11*Model!$AE$18*AVERAGE('Assumptions (Coal)'!$X$2:$AC$2)/10^9,0)</f>
        <v>0.06565457807</v>
      </c>
      <c r="AI218" s="160">
        <f>IF($AE$18&gt;0,'Assumptions (Coal)'!Z11*Model!$AE$18*AVERAGE('Assumptions (Coal)'!$X$2:$AC$2)/10^9,0)</f>
        <v>0.06072277878</v>
      </c>
      <c r="AJ218" s="160">
        <f>IF($AE$18&gt;0,'Assumptions (Coal)'!AA11*Model!$AE$18*AVERAGE('Assumptions (Coal)'!$X$2:$AC$2)/10^9,0)</f>
        <v>0.05617361909</v>
      </c>
      <c r="AK218" s="160">
        <f>IF($AE$18&gt;0,'Assumptions (Coal)'!AB11*Model!$AE$18*AVERAGE('Assumptions (Coal)'!$X$2:$AC$2)/10^9,0)</f>
        <v>0.05195395461</v>
      </c>
      <c r="AL218" s="160">
        <f>IF($AE$18&gt;0,'Assumptions (Coal)'!AC11*Model!$AE$18*AVERAGE('Assumptions (Coal)'!$X$2:$AC$2)/10^9,0)</f>
        <v>0.04806378534</v>
      </c>
      <c r="AM218" s="160">
        <f>IF($AE$18&gt;0,'Assumptions (Coal)'!AD11*Model!$AE$18*AVERAGE('Assumptions (Coal)'!$X$2:$AC$2)/10^9,0)</f>
        <v>0.04742605267</v>
      </c>
      <c r="AN218" s="160">
        <f>IF($AE$18&gt;0,'Assumptions (Coal)'!AE11*Model!$AE$18*AVERAGE('Assumptions (Coal)'!$X$2:$AC$2)/10^9,0)</f>
        <v>0.0474154238</v>
      </c>
      <c r="AO218" s="160">
        <f>IF($AE$18&gt;0,'Assumptions (Coal)'!AF11*Model!$AE$18*AVERAGE('Assumptions (Coal)'!$X$2:$AC$2)/10^9,0)</f>
        <v>0.04742605267</v>
      </c>
      <c r="AP218" s="160">
        <f>IF($AE$18&gt;0,'Assumptions (Coal)'!AG11*Model!$AE$18*AVERAGE('Assumptions (Coal)'!$X$2:$AC$2)/10^9,0)</f>
        <v>0.0474154238</v>
      </c>
      <c r="AQ218" s="160">
        <f>IF($AE$18&gt;0,'Assumptions (Coal)'!AH11*Model!$AE$18*AVERAGE('Assumptions (Coal)'!$X$2:$AC$2)/10^9,0)</f>
        <v>0.04742605267</v>
      </c>
      <c r="AR218" s="160">
        <f>IF($AE$18&gt;0,'Assumptions (Coal)'!AI11*Model!$AE$18*AVERAGE('Assumptions (Coal)'!$X$2:$AC$2)/10^9,0)</f>
        <v>0.0474154238</v>
      </c>
      <c r="AS218" s="160">
        <f>IF($AE$18&gt;0,'Assumptions (Coal)'!AJ11*Model!$AE$18*AVERAGE('Assumptions (Coal)'!$X$2:$AC$2)/10^9,0)</f>
        <v>0.04742605267</v>
      </c>
      <c r="AT218" s="160">
        <f>IF($AE$18&gt;0,'Assumptions (Coal)'!AK11*Model!$AE$18*AVERAGE('Assumptions (Coal)'!$X$2:$AC$2)/10^9,0)</f>
        <v>0.0474154238</v>
      </c>
      <c r="AU218" s="160">
        <f>IF($AE$18&gt;0,'Assumptions (Coal)'!AL11*Model!$AE$18*AVERAGE('Assumptions (Coal)'!$X$2:$AC$2)/10^9,0)</f>
        <v>0.04742605267</v>
      </c>
      <c r="AV218" s="160">
        <f>IF($AE$18&gt;0,'Assumptions (Coal)'!AM11*Model!$AE$18*AVERAGE('Assumptions (Coal)'!$X$2:$AC$2)/10^9,0)</f>
        <v>0.0474154238</v>
      </c>
      <c r="AW218" s="160">
        <f>IF($AE$18&gt;0,'Assumptions (Coal)'!AN11*Model!$AE$18*AVERAGE('Assumptions (Coal)'!$X$2:$AC$2)/10^9,0)</f>
        <v>0.04742605267</v>
      </c>
      <c r="AX218" s="160">
        <f>IF($AE$18&gt;0,'Assumptions (Coal)'!AO11*Model!$AE$18*AVERAGE('Assumptions (Coal)'!$X$2:$AC$2)/10^9,0)</f>
        <v>0.0474154238</v>
      </c>
      <c r="AY218" s="160">
        <f>IF($AE$18&gt;0,'Assumptions (Coal)'!AP11*Model!$AE$18*AVERAGE('Assumptions (Coal)'!$X$2:$AC$2)/10^9,0)</f>
        <v>0.02371302634</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0.02068677101</v>
      </c>
      <c r="AG219" s="160">
        <f>IF($AF$18&gt;0,'Assumptions (Coal)'!W11*Model!$AF$18*AVERAGE('Assumptions (Coal)'!$Y$2:$AD$2)/10^9,0)</f>
        <v>0.03982341331</v>
      </c>
      <c r="AH219" s="160">
        <f>IF($AF$18&gt;0,'Assumptions (Coal)'!X11*Model!$AF$18*AVERAGE('Assumptions (Coal)'!$Y$2:$AD$2)/10^9,0)</f>
        <v>0.03683348534</v>
      </c>
      <c r="AI219" s="160">
        <f>IF($AF$18&gt;0,'Assumptions (Coal)'!Y11*Model!$AF$18*AVERAGE('Assumptions (Coal)'!$Y$2:$AD$2)/10^9,0)</f>
        <v>0.03407524921</v>
      </c>
      <c r="AJ219" s="160">
        <f>IF($AF$18&gt;0,'Assumptions (Coal)'!Z11*Model!$AF$18*AVERAGE('Assumptions (Coal)'!$Y$2:$AD$2)/10^9,0)</f>
        <v>0.03151560607</v>
      </c>
      <c r="AK219" s="160">
        <f>IF($AF$18&gt;0,'Assumptions (Coal)'!AA11*Model!$AF$18*AVERAGE('Assumptions (Coal)'!$Y$2:$AD$2)/10^9,0)</f>
        <v>0.02915455594</v>
      </c>
      <c r="AL219" s="160">
        <f>IF($AF$18&gt;0,'Assumptions (Coal)'!AB11*Model!$AF$18*AVERAGE('Assumptions (Coal)'!$Y$2:$AD$2)/10^9,0)</f>
        <v>0.02696451645</v>
      </c>
      <c r="AM219" s="160">
        <f>IF($AF$18&gt;0,'Assumptions (Coal)'!AC11*Model!$AF$18*AVERAGE('Assumptions (Coal)'!$Y$2:$AD$2)/10^9,0)</f>
        <v>0.0249454876</v>
      </c>
      <c r="AN219" s="160">
        <f>IF($AF$18&gt;0,'Assumptions (Coal)'!AD11*Model!$AF$18*AVERAGE('Assumptions (Coal)'!$Y$2:$AD$2)/10^9,0)</f>
        <v>0.02461449927</v>
      </c>
      <c r="AO219" s="160">
        <f>IF($AF$18&gt;0,'Assumptions (Coal)'!AE11*Model!$AF$18*AVERAGE('Assumptions (Coal)'!$Y$2:$AD$2)/10^9,0)</f>
        <v>0.02460898279</v>
      </c>
      <c r="AP219" s="160">
        <f>IF($AF$18&gt;0,'Assumptions (Coal)'!AF11*Model!$AF$18*AVERAGE('Assumptions (Coal)'!$Y$2:$AD$2)/10^9,0)</f>
        <v>0.02461449927</v>
      </c>
      <c r="AQ219" s="160">
        <f>IF($AF$18&gt;0,'Assumptions (Coal)'!AG11*Model!$AF$18*AVERAGE('Assumptions (Coal)'!$Y$2:$AD$2)/10^9,0)</f>
        <v>0.02460898279</v>
      </c>
      <c r="AR219" s="160">
        <f>IF($AF$18&gt;0,'Assumptions (Coal)'!AH11*Model!$AF$18*AVERAGE('Assumptions (Coal)'!$Y$2:$AD$2)/10^9,0)</f>
        <v>0.02461449927</v>
      </c>
      <c r="AS219" s="160">
        <f>IF($AF$18&gt;0,'Assumptions (Coal)'!AI11*Model!$AF$18*AVERAGE('Assumptions (Coal)'!$Y$2:$AD$2)/10^9,0)</f>
        <v>0.02460898279</v>
      </c>
      <c r="AT219" s="160">
        <f>IF($AF$18&gt;0,'Assumptions (Coal)'!AJ11*Model!$AF$18*AVERAGE('Assumptions (Coal)'!$Y$2:$AD$2)/10^9,0)</f>
        <v>0.02461449927</v>
      </c>
      <c r="AU219" s="160">
        <f>IF($AF$18&gt;0,'Assumptions (Coal)'!AK11*Model!$AF$18*AVERAGE('Assumptions (Coal)'!$Y$2:$AD$2)/10^9,0)</f>
        <v>0.02460898279</v>
      </c>
      <c r="AV219" s="160">
        <f>IF($AF$18&gt;0,'Assumptions (Coal)'!AL11*Model!$AF$18*AVERAGE('Assumptions (Coal)'!$Y$2:$AD$2)/10^9,0)</f>
        <v>0.02461449927</v>
      </c>
      <c r="AW219" s="160">
        <f>IF($AF$18&gt;0,'Assumptions (Coal)'!AM11*Model!$AF$18*AVERAGE('Assumptions (Coal)'!$Y$2:$AD$2)/10^9,0)</f>
        <v>0.02460898279</v>
      </c>
      <c r="AX219" s="160">
        <f>IF($AF$18&gt;0,'Assumptions (Coal)'!AN11*Model!$AF$18*AVERAGE('Assumptions (Coal)'!$Y$2:$AD$2)/10^9,0)</f>
        <v>0.02461449927</v>
      </c>
      <c r="AY219" s="160">
        <f>IF($AF$18&gt;0,'Assumptions (Coal)'!AO11*Model!$AF$18*AVERAGE('Assumptions (Coal)'!$Y$2:$AD$2)/10^9,0)</f>
        <v>0.02460898279</v>
      </c>
      <c r="AZ219" s="160">
        <f>IF($AF$18&gt;0,'Assumptions (Coal)'!AP11*Model!$AF$18*AVERAGE('Assumptions (Coal)'!$Y$2:$AD$2)/10^9,0)</f>
        <v>0.01230724963</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0.2538340467</v>
      </c>
      <c r="AH220" s="160">
        <f>IF($AG$18&gt;0,'Assumptions (Coal)'!W11*Model!$AG$18*AVERAGE('Assumptions (Coal)'!$Z$2:$AE$2)/10^9,0)</f>
        <v>0.4886474622</v>
      </c>
      <c r="AI220" s="160">
        <f>IF($AG$18&gt;0,'Assumptions (Coal)'!X11*Model!$AG$18*AVERAGE('Assumptions (Coal)'!$Z$2:$AE$2)/10^9,0)</f>
        <v>0.4519599813</v>
      </c>
      <c r="AJ220" s="160">
        <f>IF($AG$18&gt;0,'Assumptions (Coal)'!Y11*Model!$AG$18*AVERAGE('Assumptions (Coal)'!$Z$2:$AE$2)/10^9,0)</f>
        <v>0.4181154417</v>
      </c>
      <c r="AK220" s="160">
        <f>IF($AG$18&gt;0,'Assumptions (Coal)'!Z11*Model!$AG$18*AVERAGE('Assumptions (Coal)'!$Z$2:$AE$2)/10^9,0)</f>
        <v>0.386707709</v>
      </c>
      <c r="AL220" s="160">
        <f>IF($AG$18&gt;0,'Assumptions (Coal)'!AA11*Model!$AG$18*AVERAGE('Assumptions (Coal)'!$Z$2:$AE$2)/10^9,0)</f>
        <v>0.3577367831</v>
      </c>
      <c r="AM220" s="160">
        <f>IF($AG$18&gt;0,'Assumptions (Coal)'!AB11*Model!$AG$18*AVERAGE('Assumptions (Coal)'!$Z$2:$AE$2)/10^9,0)</f>
        <v>0.3308642187</v>
      </c>
      <c r="AN220" s="160">
        <f>IF($AG$18&gt;0,'Assumptions (Coal)'!AC11*Model!$AG$18*AVERAGE('Assumptions (Coal)'!$Z$2:$AE$2)/10^9,0)</f>
        <v>0.3060900158</v>
      </c>
      <c r="AO220" s="160">
        <f>IF($AG$18&gt;0,'Assumptions (Coal)'!AD11*Model!$AG$18*AVERAGE('Assumptions (Coal)'!$Z$2:$AE$2)/10^9,0)</f>
        <v>0.302028671</v>
      </c>
      <c r="AP220" s="160">
        <f>IF($AG$18&gt;0,'Assumptions (Coal)'!AE11*Model!$AG$18*AVERAGE('Assumptions (Coal)'!$Z$2:$AE$2)/10^9,0)</f>
        <v>0.301960982</v>
      </c>
      <c r="AQ220" s="160">
        <f>IF($AG$18&gt;0,'Assumptions (Coal)'!AF11*Model!$AG$18*AVERAGE('Assumptions (Coal)'!$Z$2:$AE$2)/10^9,0)</f>
        <v>0.302028671</v>
      </c>
      <c r="AR220" s="160">
        <f>IF($AG$18&gt;0,'Assumptions (Coal)'!AG11*Model!$AG$18*AVERAGE('Assumptions (Coal)'!$Z$2:$AE$2)/10^9,0)</f>
        <v>0.301960982</v>
      </c>
      <c r="AS220" s="160">
        <f>IF($AG$18&gt;0,'Assumptions (Coal)'!AH11*Model!$AG$18*AVERAGE('Assumptions (Coal)'!$Z$2:$AE$2)/10^9,0)</f>
        <v>0.302028671</v>
      </c>
      <c r="AT220" s="160">
        <f>IF($AG$18&gt;0,'Assumptions (Coal)'!AI11*Model!$AG$18*AVERAGE('Assumptions (Coal)'!$Z$2:$AE$2)/10^9,0)</f>
        <v>0.301960982</v>
      </c>
      <c r="AU220" s="160">
        <f>IF($AG$18&gt;0,'Assumptions (Coal)'!AJ11*Model!$AG$18*AVERAGE('Assumptions (Coal)'!$Z$2:$AE$2)/10^9,0)</f>
        <v>0.302028671</v>
      </c>
      <c r="AV220" s="160">
        <f>IF($AG$18&gt;0,'Assumptions (Coal)'!AK11*Model!$AG$18*AVERAGE('Assumptions (Coal)'!$Z$2:$AE$2)/10^9,0)</f>
        <v>0.301960982</v>
      </c>
      <c r="AW220" s="160">
        <f>IF($AG$18&gt;0,'Assumptions (Coal)'!AL11*Model!$AG$18*AVERAGE('Assumptions (Coal)'!$Z$2:$AE$2)/10^9,0)</f>
        <v>0.302028671</v>
      </c>
      <c r="AX220" s="160">
        <f>IF($AG$18&gt;0,'Assumptions (Coal)'!AM11*Model!$AG$18*AVERAGE('Assumptions (Coal)'!$Z$2:$AE$2)/10^9,0)</f>
        <v>0.301960982</v>
      </c>
      <c r="AY220" s="160">
        <f>IF($AG$18&gt;0,'Assumptions (Coal)'!AN11*Model!$AG$18*AVERAGE('Assumptions (Coal)'!$Z$2:$AE$2)/10^9,0)</f>
        <v>0.302028671</v>
      </c>
      <c r="AZ220" s="160">
        <f>IF($AG$18&gt;0,'Assumptions (Coal)'!AO11*Model!$AG$18*AVERAGE('Assumptions (Coal)'!$Z$2:$AE$2)/10^9,0)</f>
        <v>0.301960982</v>
      </c>
      <c r="BA220" s="160">
        <f>IF($AG$18&gt;0,'Assumptions (Coal)'!AP11*Model!$AG$18*AVERAGE('Assumptions (Coal)'!$Z$2:$AE$2)/10^9,0)</f>
        <v>0.1510143355</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0.009026413911</v>
      </c>
      <c r="AK223" s="160">
        <f>IF($AJ$18&gt;0,'Assumptions (Coal)'!W11*Model!$AJ$18*AVERAGE('Assumptions (Coal)'!$AC$2:$AH$2)/10^9,0)</f>
        <v>0.01737644854</v>
      </c>
      <c r="AL223" s="177">
        <f>IF($AJ$18&gt;0,'Assumptions (Coal)'!X11*Model!$AJ$18*AVERAGE('Assumptions (Coal)'!$AC$2:$AH$2)/10^9,0)</f>
        <v>0.01607183085</v>
      </c>
      <c r="AM223" s="177">
        <f>IF($AJ$18&gt;0,'Assumptions (Coal)'!Y11*Model!$AJ$18*AVERAGE('Assumptions (Coal)'!$AC$2:$AH$2)/10^9,0)</f>
        <v>0.01486830899</v>
      </c>
      <c r="AN223" s="177">
        <f>IF($AJ$18&gt;0,'Assumptions (Coal)'!Z11*Model!$AJ$18*AVERAGE('Assumptions (Coal)'!$AC$2:$AH$2)/10^9,0)</f>
        <v>0.01375144071</v>
      </c>
      <c r="AO223" s="177">
        <f>IF($AJ$18&gt;0,'Assumptions (Coal)'!AA11*Model!$AJ$18*AVERAGE('Assumptions (Coal)'!$AC$2:$AH$2)/10^9,0)</f>
        <v>0.01272122601</v>
      </c>
      <c r="AP223" s="177">
        <f>IF($AJ$18&gt;0,'Assumptions (Coal)'!AB11*Model!$AJ$18*AVERAGE('Assumptions (Coal)'!$AC$2:$AH$2)/10^9,0)</f>
        <v>0.01176562965</v>
      </c>
      <c r="AQ223" s="177">
        <f>IF($AJ$18&gt;0,'Assumptions (Coal)'!AC11*Model!$AJ$18*AVERAGE('Assumptions (Coal)'!$AC$2:$AH$2)/10^9,0)</f>
        <v>0.01088465165</v>
      </c>
      <c r="AR223" s="177">
        <f>IF($AJ$18&gt;0,'Assumptions (Coal)'!AD11*Model!$AJ$18*AVERAGE('Assumptions (Coal)'!$AC$2:$AH$2)/10^9,0)</f>
        <v>0.01074022903</v>
      </c>
      <c r="AS223" s="177">
        <f>IF($AJ$18&gt;0,'Assumptions (Coal)'!AE11*Model!$AJ$18*AVERAGE('Assumptions (Coal)'!$AC$2:$AH$2)/10^9,0)</f>
        <v>0.01073782199</v>
      </c>
      <c r="AT223" s="177">
        <f>IF($AJ$18&gt;0,'Assumptions (Coal)'!AF11*Model!$AJ$18*AVERAGE('Assumptions (Coal)'!$AC$2:$AH$2)/10^9,0)</f>
        <v>0.01074022903</v>
      </c>
      <c r="AU223" s="177">
        <f>IF($AJ$18&gt;0,'Assumptions (Coal)'!AG11*Model!$AJ$18*AVERAGE('Assumptions (Coal)'!$AC$2:$AH$2)/10^9,0)</f>
        <v>0.01073782199</v>
      </c>
      <c r="AV223" s="177">
        <f>IF($AJ$18&gt;0,'Assumptions (Coal)'!AH11*Model!$AJ$18*AVERAGE('Assumptions (Coal)'!$AC$2:$AH$2)/10^9,0)</f>
        <v>0.01074022903</v>
      </c>
      <c r="AW223" s="177">
        <f>IF($AJ$18&gt;0,'Assumptions (Coal)'!AI11*Model!$AJ$18*AVERAGE('Assumptions (Coal)'!$AC$2:$AH$2)/10^9,0)</f>
        <v>0.01073782199</v>
      </c>
      <c r="AX223" s="177">
        <f>IF($AJ$18&gt;0,'Assumptions (Coal)'!AJ11*Model!$AJ$18*AVERAGE('Assumptions (Coal)'!$AC$2:$AH$2)/10^9,0)</f>
        <v>0.01074022903</v>
      </c>
      <c r="AY223" s="177">
        <f>IF($AJ$18&gt;0,'Assumptions (Coal)'!AK11*Model!$AJ$18*AVERAGE('Assumptions (Coal)'!$AC$2:$AH$2)/10^9,0)</f>
        <v>0.01073782199</v>
      </c>
      <c r="AZ223" s="177">
        <f>IF($AJ$18&gt;0,'Assumptions (Coal)'!AL11*Model!$AJ$18*AVERAGE('Assumptions (Coal)'!$AC$2:$AH$2)/10^9,0)</f>
        <v>0.01074022903</v>
      </c>
      <c r="BA223" s="177">
        <f>IF($AJ$18&gt;0,'Assumptions (Coal)'!AM11*Model!$AJ$18*AVERAGE('Assumptions (Coal)'!$AC$2:$AH$2)/10^9,0)</f>
        <v>0.01073782199</v>
      </c>
      <c r="BB223" s="177">
        <f>IF($AJ$18&gt;0,'Assumptions (Coal)'!AN11*Model!$AJ$18*AVERAGE('Assumptions (Coal)'!$AC$2:$AH$2)/10^9,0)</f>
        <v>0.01074022903</v>
      </c>
      <c r="BC223" s="177">
        <f>IF($AJ$18&gt;0,'Assumptions (Coal)'!AO11*Model!$AJ$18*AVERAGE('Assumptions (Coal)'!$AC$2:$AH$2)/10^9,0)</f>
        <v>0.01073782199</v>
      </c>
      <c r="BD223" s="177">
        <f>IF($AJ$18&gt;0,'Assumptions (Coal)'!AP11*Model!$AJ$18*AVERAGE('Assumptions (Coal)'!$AC$2:$AH$2)/10^9,0)</f>
        <v>0.005370114516</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0.03250155864</v>
      </c>
      <c r="AL224" s="177">
        <f>IF($AK$18&gt;0,'Assumptions (Coal)'!W11*Model!$AK$18*AVERAGE('Assumptions (Coal)'!$AD$2:$AI$2)/10^9,0)</f>
        <v>0.06256766715</v>
      </c>
      <c r="AM224" s="177">
        <f>IF($AK$18&gt;0,'Assumptions (Coal)'!X11*Model!$AK$18*AVERAGE('Assumptions (Coal)'!$AD$2:$AI$2)/10^9,0)</f>
        <v>0.05787010854</v>
      </c>
      <c r="AN224" s="177">
        <f>IF($AK$18&gt;0,'Assumptions (Coal)'!Y11*Model!$AK$18*AVERAGE('Assumptions (Coal)'!$AD$2:$AI$2)/10^9,0)</f>
        <v>0.05353656739</v>
      </c>
      <c r="AO224" s="177">
        <f>IF($AK$18&gt;0,'Assumptions (Coal)'!Z11*Model!$AK$18*AVERAGE('Assumptions (Coal)'!$AD$2:$AI$2)/10^9,0)</f>
        <v>0.0495150412</v>
      </c>
      <c r="AP224" s="177">
        <f>IF($AK$18&gt;0,'Assumptions (Coal)'!AA11*Model!$AK$18*AVERAGE('Assumptions (Coal)'!$AD$2:$AI$2)/10^9,0)</f>
        <v>0.04580552997</v>
      </c>
      <c r="AQ224" s="177">
        <f>IF($AK$18&gt;0,'Assumptions (Coal)'!AB11*Model!$AK$18*AVERAGE('Assumptions (Coal)'!$AD$2:$AI$2)/10^9,0)</f>
        <v>0.0423646983</v>
      </c>
      <c r="AR224" s="177">
        <f>IF($AK$18&gt;0,'Assumptions (Coal)'!AC11*Model!$AK$18*AVERAGE('Assumptions (Coal)'!$AD$2:$AI$2)/10^9,0)</f>
        <v>0.03919254617</v>
      </c>
      <c r="AS224" s="177">
        <f>IF($AK$18&gt;0,'Assumptions (Coal)'!AD11*Model!$AK$18*AVERAGE('Assumptions (Coal)'!$AD$2:$AI$2)/10^9,0)</f>
        <v>0.03867252124</v>
      </c>
      <c r="AT224" s="177">
        <f>IF($AK$18&gt;0,'Assumptions (Coal)'!AE11*Model!$AK$18*AVERAGE('Assumptions (Coal)'!$AD$2:$AI$2)/10^9,0)</f>
        <v>0.03866385415</v>
      </c>
      <c r="AU224" s="177">
        <f>IF($AK$18&gt;0,'Assumptions (Coal)'!AF11*Model!$AK$18*AVERAGE('Assumptions (Coal)'!$AD$2:$AI$2)/10^9,0)</f>
        <v>0.03867252124</v>
      </c>
      <c r="AV224" s="177">
        <f>IF($AK$18&gt;0,'Assumptions (Coal)'!AG11*Model!$AK$18*AVERAGE('Assumptions (Coal)'!$AD$2:$AI$2)/10^9,0)</f>
        <v>0.03866385415</v>
      </c>
      <c r="AW224" s="177">
        <f>IF($AK$18&gt;0,'Assumptions (Coal)'!AH11*Model!$AK$18*AVERAGE('Assumptions (Coal)'!$AD$2:$AI$2)/10^9,0)</f>
        <v>0.03867252124</v>
      </c>
      <c r="AX224" s="177">
        <f>IF($AK$18&gt;0,'Assumptions (Coal)'!AI11*Model!$AK$18*AVERAGE('Assumptions (Coal)'!$AD$2:$AI$2)/10^9,0)</f>
        <v>0.03866385415</v>
      </c>
      <c r="AY224" s="177">
        <f>IF($AK$18&gt;0,'Assumptions (Coal)'!AJ11*Model!$AK$18*AVERAGE('Assumptions (Coal)'!$AD$2:$AI$2)/10^9,0)</f>
        <v>0.03867252124</v>
      </c>
      <c r="AZ224" s="177">
        <f>IF($AK$18&gt;0,'Assumptions (Coal)'!AK11*Model!$AK$18*AVERAGE('Assumptions (Coal)'!$AD$2:$AI$2)/10^9,0)</f>
        <v>0.03866385415</v>
      </c>
      <c r="BA224" s="177">
        <f>IF($AK$18&gt;0,'Assumptions (Coal)'!AL11*Model!$AK$18*AVERAGE('Assumptions (Coal)'!$AD$2:$AI$2)/10^9,0)</f>
        <v>0.03867252124</v>
      </c>
      <c r="BB224" s="177">
        <f>IF($AK$18&gt;0,'Assumptions (Coal)'!AM11*Model!$AK$18*AVERAGE('Assumptions (Coal)'!$AD$2:$AI$2)/10^9,0)</f>
        <v>0.03866385415</v>
      </c>
      <c r="BC224" s="177">
        <f>IF($AK$18&gt;0,'Assumptions (Coal)'!AN11*Model!$AK$18*AVERAGE('Assumptions (Coal)'!$AD$2:$AI$2)/10^9,0)</f>
        <v>0.03867252124</v>
      </c>
      <c r="BD224" s="177">
        <f>IF($AK$18&gt;0,'Assumptions (Coal)'!AO11*Model!$AK$18*AVERAGE('Assumptions (Coal)'!$AD$2:$AI$2)/10^9,0)</f>
        <v>0.03866385415</v>
      </c>
      <c r="BE224" s="177">
        <f>IF($AK$18&gt;0,'Assumptions (Coal)'!AP11*Model!$AK$18*AVERAGE('Assumptions (Coal)'!$AD$2:$AI$2)/10^9,0)</f>
        <v>0.01933626062</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0.1644614117</v>
      </c>
      <c r="AN226" s="160">
        <f>IF($AM$18&gt;0,'Assumptions (Coal)'!W11*Model!$AM$18*AVERAGE('Assumptions (Coal)'!$AF$2:$AK$2)/10^9,0)</f>
        <v>0.3165991816</v>
      </c>
      <c r="AO226" s="160">
        <f>IF($AM$18&gt;0,'Assumptions (Coal)'!X11*Model!$AM$18*AVERAGE('Assumptions (Coal)'!$AF$2:$AK$2)/10^9,0)</f>
        <v>0.2928290256</v>
      </c>
      <c r="AP226" s="160">
        <f>IF($AM$18&gt;0,'Assumptions (Coal)'!Y11*Model!$AM$18*AVERAGE('Assumptions (Coal)'!$AF$2:$AK$2)/10^9,0)</f>
        <v>0.2709008373</v>
      </c>
      <c r="AQ226" s="160">
        <f>IF($AM$18&gt;0,'Assumptions (Coal)'!Z11*Model!$AM$18*AVERAGE('Assumptions (Coal)'!$AF$2:$AK$2)/10^9,0)</f>
        <v>0.2505514787</v>
      </c>
      <c r="AR226" s="160">
        <f>IF($AM$18&gt;0,'Assumptions (Coal)'!AA11*Model!$AM$18*AVERAGE('Assumptions (Coal)'!$AF$2:$AK$2)/10^9,0)</f>
        <v>0.2317809496</v>
      </c>
      <c r="AS226" s="160">
        <f>IF($AM$18&gt;0,'Assumptions (Coal)'!AB11*Model!$AM$18*AVERAGE('Assumptions (Coal)'!$AF$2:$AK$2)/10^9,0)</f>
        <v>0.2143699681</v>
      </c>
      <c r="AT226" s="160">
        <f>IF($AM$18&gt;0,'Assumptions (Coal)'!AC11*Model!$AM$18*AVERAGE('Assumptions (Coal)'!$AF$2:$AK$2)/10^9,0)</f>
        <v>0.1983185343</v>
      </c>
      <c r="AU226" s="160">
        <f>IF($AM$18&gt;0,'Assumptions (Coal)'!AD11*Model!$AM$18*AVERAGE('Assumptions (Coal)'!$AF$2:$AK$2)/10^9,0)</f>
        <v>0.1956871517</v>
      </c>
      <c r="AV226" s="160">
        <f>IF($AM$18&gt;0,'Assumptions (Coal)'!AE11*Model!$AM$18*AVERAGE('Assumptions (Coal)'!$AF$2:$AK$2)/10^9,0)</f>
        <v>0.1956432954</v>
      </c>
      <c r="AW226" s="160">
        <f>IF($AM$18&gt;0,'Assumptions (Coal)'!AF11*Model!$AM$18*AVERAGE('Assumptions (Coal)'!$AF$2:$AK$2)/10^9,0)</f>
        <v>0.1956871517</v>
      </c>
      <c r="AX226" s="160">
        <f>IF($AM$18&gt;0,'Assumptions (Coal)'!AG11*Model!$AM$18*AVERAGE('Assumptions (Coal)'!$AF$2:$AK$2)/10^9,0)</f>
        <v>0.1956432954</v>
      </c>
      <c r="AY226" s="160">
        <f>IF($AM$18&gt;0,'Assumptions (Coal)'!AH11*Model!$AM$18*AVERAGE('Assumptions (Coal)'!$AF$2:$AK$2)/10^9,0)</f>
        <v>0.1956871517</v>
      </c>
      <c r="AZ226" s="160">
        <f>IF($AM$18&gt;0,'Assumptions (Coal)'!AI11*Model!$AM$18*AVERAGE('Assumptions (Coal)'!$AF$2:$AK$2)/10^9,0)</f>
        <v>0.1956432954</v>
      </c>
      <c r="BA226" s="160">
        <f>IF($AM$18&gt;0,'Assumptions (Coal)'!AJ11*Model!$AM$18*AVERAGE('Assumptions (Coal)'!$AF$2:$AK$2)/10^9,0)</f>
        <v>0.1956871517</v>
      </c>
      <c r="BB226" s="160">
        <f>IF($AM$18&gt;0,'Assumptions (Coal)'!AK11*Model!$AM$18*AVERAGE('Assumptions (Coal)'!$AF$2:$AK$2)/10^9,0)</f>
        <v>0.1956432954</v>
      </c>
      <c r="BC226" s="160">
        <f>IF($AM$18&gt;0,'Assumptions (Coal)'!AL11*Model!$AM$18*AVERAGE('Assumptions (Coal)'!$AF$2:$AK$2)/10^9,0)</f>
        <v>0.1956871517</v>
      </c>
      <c r="BD226" s="160">
        <f>IF($AM$18&gt;0,'Assumptions (Coal)'!AM11*Model!$AM$18*AVERAGE('Assumptions (Coal)'!$AF$2:$AK$2)/10^9,0)</f>
        <v>0.1956432954</v>
      </c>
      <c r="BE226" s="160">
        <f>IF($AM$18&gt;0,'Assumptions (Coal)'!AN11*Model!$AM$18*AVERAGE('Assumptions (Coal)'!$AF$2:$AK$2)/10^9,0)</f>
        <v>0.1956871517</v>
      </c>
      <c r="BF226" s="160">
        <f>IF($AM$18&gt;0,'Assumptions (Coal)'!AO11*Model!$AM$18*AVERAGE('Assumptions (Coal)'!$AF$2:$AK$2)/10^9,0)</f>
        <v>0.1956432954</v>
      </c>
      <c r="BG226" s="160">
        <f>IF($AM$18&gt;0,'Assumptions (Coal)'!AP11*Model!$AM$18*AVERAGE('Assumptions (Coal)'!$AF$2:$AK$2)/10^9,0)</f>
        <v>0.09784357587</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8.70836493</v>
      </c>
      <c r="D242" s="160">
        <f>IF(Model!D16+Model!D17-Model!D10-Model!D11-D189+D136&gt;0,(1-'Assumptions (Coal)'!C36)*(Model!D16+Model!D17-Model!D10-Model!D11-D189+D136)+D189-D82+D83,Model!D16+Model!D17-Model!D10-Model!D11+D136-D82+D83)</f>
        <v>9.362529462</v>
      </c>
      <c r="E242" s="160">
        <f>IF(Model!E16+Model!E17-Model!E10-Model!E11-E189+E136&gt;0,(1-'Assumptions (Coal)'!D36)*(Model!E16+Model!E17-Model!E10-Model!E11-E189+E136)+E189-E82+E83,Model!E16+Model!E17-Model!E10-Model!E11+E136-E82+E83)</f>
        <v>7.807814636</v>
      </c>
      <c r="F242" s="160">
        <f>IF(Model!F16+Model!F17-Model!F10-Model!F11-F189+F136&gt;0,(1-'Assumptions (Coal)'!E36)*(Model!F16+Model!F17-Model!F10-Model!F11-F189+F136)+F189-F82+F83,Model!F16+Model!F17-Model!F10-Model!F11+F136-F82+F83)</f>
        <v>10.80070684</v>
      </c>
      <c r="G242" s="160">
        <f>IF(Model!G16+Model!G17-Model!G10-Model!G11-G189+G136&gt;0,(1-'Assumptions (Coal)'!F36)*(Model!G16+Model!G17-Model!G10-Model!G11-G189+G136)+G189-G82+G83,Model!G16+Model!G17-Model!G10-Model!G11+G136-G82+G83)</f>
        <v>11.80202148</v>
      </c>
      <c r="H242" s="160">
        <f>IF(Model!H16+Model!H17-Model!H10-Model!H11-H189+H136&gt;0,(1-'Assumptions (Coal)'!G36)*(Model!H16+Model!H17-Model!H10-Model!H11-H189+H136)+H189-H82+H83,Model!H16+Model!H17-Model!H10-Model!H11+H136-H82+H83)</f>
        <v>16.1710065</v>
      </c>
      <c r="I242" s="160">
        <f>IF(Model!I16+Model!I17-Model!I10-Model!I11-I189+I136&gt;0,(1-'Assumptions (Coal)'!H36)*(Model!I16+Model!I17-Model!I10-Model!I11-I189+I136)+I189-I82+I83,Model!I16+Model!I17-Model!I10-Model!I11+I136-I82+I83)</f>
        <v>13.48023202</v>
      </c>
      <c r="J242" s="160">
        <f>IF(Model!J16+Model!J17-Model!J10-Model!J11-J189+J136&gt;0,(1-'Assumptions (Coal)'!I36)*(Model!J16+Model!J17-Model!J10-Model!J11-J189+J136)+J189-J82+J83,Model!J16+Model!J17-Model!J10-Model!J11+J136-J82+J83)</f>
        <v>15.62445119</v>
      </c>
      <c r="K242" s="160">
        <f>IF(Model!K16+Model!K17-Model!K10-Model!K11-K189+K136&gt;0,(1-'Assumptions (Coal)'!J36)*(Model!K16+Model!K17-Model!K10-Model!K11-K189+K136)+K189-K82+K83,Model!K16+Model!K17-Model!K10-Model!K11+K136-K82+K83)</f>
        <v>17.55057411</v>
      </c>
      <c r="L242" s="160">
        <f>IF(Model!L16+Model!L17-Model!L10-Model!L11-L189+L136&gt;0,(1-'Assumptions (Coal)'!K36)*(Model!L16+Model!L17-Model!L10-Model!L11-L189+L136)+L189-L82+L83,Model!L16+Model!L17-Model!L10-Model!L11+L136-L82+L83)</f>
        <v>8.384921373</v>
      </c>
      <c r="M242" s="160">
        <f>IF(Model!M16+Model!M17-Model!M10-Model!M11-M189+M136&gt;0,(1-'Assumptions (Coal)'!L36)*(Model!M16+Model!M17-Model!M10-Model!M11-M189+M136)+M189-M82+M83,Model!M16+Model!M17-Model!M10-Model!M11+M136-M82+M83)</f>
        <v>8.909374556</v>
      </c>
      <c r="N242" s="160">
        <f>IF(Model!N16+Model!N17-Model!N10-Model!N11-N189+N136&gt;0,(1-'Assumptions (Coal)'!M36)*(Model!N16+Model!N17-Model!N10-Model!N11-N189+N136)+N189-N82+N83,Model!N16+Model!N17-Model!N10-Model!N11+N136-N82+N83)</f>
        <v>6.987709639</v>
      </c>
      <c r="O242" s="160">
        <f>IF(Model!O16+Model!O17-Model!O10-Model!O11-O189+O136&gt;0,(1-'Assumptions (Coal)'!N36)*(Model!O16+Model!O17-Model!O10-Model!O11-O189+O136)+O189-O82+O83,Model!O16+Model!O17-Model!O10-Model!O11+O136-O82+O83)</f>
        <v>4.480491964</v>
      </c>
      <c r="P242" s="160">
        <f>IF(Model!P16+Model!P17-Model!P10-Model!P11-P189+P136&gt;0,(1-'Assumptions (Coal)'!O36)*(Model!P16+Model!P17-Model!P10-Model!P11-P189+P136)+P189-P82+P83,Model!P16+Model!P17-Model!P10-Model!P11+P136-P82+P83)</f>
        <v>5.100629148</v>
      </c>
      <c r="Q242" s="160">
        <f>IF(Model!Q16+Model!Q17-Model!Q10-Model!Q11-Q189+Q136&gt;0,(1-'Assumptions (Coal)'!P36)*(Model!Q16+Model!Q17-Model!Q10-Model!Q11-Q189+Q136)+Q189-Q82+Q83,Model!Q16+Model!Q17-Model!Q10-Model!Q11+Q136-Q82+Q83)</f>
        <v>6.228425251</v>
      </c>
      <c r="R242" s="160">
        <f>IF(Model!R16+Model!R17-Model!R10-Model!R11-R189+R136&gt;0,(1-'Assumptions (Coal)'!Q36)*(Model!R16+Model!R17-Model!R10-Model!R11-R189+R136)+R189-R82+R83,Model!R16+Model!R17-Model!R10-Model!R11+R136-R82+R83)</f>
        <v>0.5422016527</v>
      </c>
      <c r="S242" s="160">
        <f>IF(Model!S16+Model!S17-Model!S10-Model!S11-S189+S136&gt;0,(1-'Assumptions (Coal)'!R36)*(Model!S16+Model!S17-Model!S10-Model!S11-S189+S136)+S189-S82+S83,Model!S16+Model!S17-Model!S10-Model!S11+S136-S82+S83)</f>
        <v>0.3968582764</v>
      </c>
      <c r="T242" s="160">
        <f>IF(Model!T16+Model!T17-Model!T10-Model!T11-T189+T136&gt;0,(1-'Assumptions (Coal)'!S36)*(Model!T16+Model!T17-Model!T10-Model!T11-T189+T136)+T189-T82+T83,Model!T16+Model!T17-Model!T10-Model!T11+T136-T82+T83)</f>
        <v>-0.7936508671</v>
      </c>
      <c r="U242" s="160">
        <f>IF(Model!U16+Model!U17-Model!U10-Model!U11-U189+U136&gt;0,(1-'Assumptions (Coal)'!T36)*(Model!U16+Model!U17-Model!U10-Model!U11-U189+U136)+U189-U82+U83,Model!U16+Model!U17-Model!U10-Model!U11+U136-U82+U83)</f>
        <v>-0.8605434737</v>
      </c>
      <c r="V242" s="160">
        <f>IF(Model!V16+Model!V17-Model!V10-Model!V11-V189+V136&gt;0,(1-'Assumptions (Coal)'!U36)*(Model!V16+Model!V17-Model!V10-Model!V11-V189+V136)+V189-V82+V83,Model!V16+Model!V17-Model!V10-Model!V11+V136-V82+V83)</f>
        <v>-2.234409216</v>
      </c>
      <c r="W242" s="160">
        <f>IF(Model!W16+Model!W17-Model!W10-Model!W11-W189+W136&gt;0,(1-'Assumptions (Coal)'!V36)*(Model!W16+Model!W17-Model!W10-Model!W11-W189+W136)+W189-W82+W83,Model!W16+Model!W17-Model!W10-Model!W11+W136-W82+W83)</f>
        <v>-5.513567679</v>
      </c>
      <c r="X242" s="160">
        <f>IF(Model!X16+Model!X17-Model!X10-Model!X11-X189+X136&gt;0,(1-'Assumptions (Coal)'!W36)*(Model!X16+Model!X17-Model!X10-Model!X11-X189+X136)+X189-X82+X83,Model!X16+Model!X17-Model!X10-Model!X11+X136-X82+X83)</f>
        <v>-2.94768485</v>
      </c>
      <c r="Y242" s="160">
        <f>IF(Model!Y16+Model!Y17-Model!Y10-Model!Y11-Y189+Y136&gt;0,(1-'Assumptions (Coal)'!X36)*(Model!Y16+Model!Y17-Model!Y10-Model!Y11-Y189+Y136)+Y189-Y82+Y83,Model!Y16+Model!Y17-Model!Y10-Model!Y11+Y136-Y82+Y83)</f>
        <v>-2.759114783</v>
      </c>
      <c r="Z242" s="160">
        <f>IF(Model!Z16+Model!Z17-Model!Z10-Model!Z11-Z189+Z136&gt;0,(1-'Assumptions (Coal)'!Y36)*(Model!Z16+Model!Z17-Model!Z10-Model!Z11-Z189+Z136)+Z189-Z82+Z83,Model!Z16+Model!Z17-Model!Z10-Model!Z11+Z136-Z82+Z83)</f>
        <v>-1.842423237</v>
      </c>
      <c r="AA242" s="160">
        <f>IF(Model!AA16+Model!AA17-Model!AA10-Model!AA11-AA189+AA136&gt;0,(1-'Assumptions (Coal)'!Z36)*(Model!AA16+Model!AA17-Model!AA10-Model!AA11-AA189+AA136)+AA189-AA82+AA83,Model!AA16+Model!AA17-Model!AA10-Model!AA11+AA136-AA82+AA83)</f>
        <v>-1.895833256</v>
      </c>
      <c r="AB242" s="160">
        <f>IF(Model!AB16+Model!AB17-Model!AB10-Model!AB11-AB189+AB136&gt;0,(1-'Assumptions (Coal)'!AA36)*(Model!AB16+Model!AB17-Model!AB10-Model!AB11-AB189+AB136)+AB189-AB82+AB83,Model!AB16+Model!AB17-Model!AB10-Model!AB11+AB136-AB82+AB83)</f>
        <v>-0.3490618392</v>
      </c>
      <c r="AC242" s="160">
        <f>IF(Model!AC16+Model!AC17-Model!AC10-Model!AC11-AC189+AC136&gt;0,(1-'Assumptions (Coal)'!AB36)*(Model!AC16+Model!AC17-Model!AC10-Model!AC11-AC189+AC136)+AC189-AC82+AC83,Model!AC16+Model!AC17-Model!AC10-Model!AC11+AC136-AC82+AC83)</f>
        <v>0.5749089663</v>
      </c>
      <c r="AD242" s="160">
        <f>IF(Model!AD16+Model!AD17-Model!AD10-Model!AD11-AD189+AD136&gt;0,(1-'Assumptions (Coal)'!AC36)*(Model!AD16+Model!AD17-Model!AD10-Model!AD11-AD189+AD136)+AD189-AD82+AD83,Model!AD16+Model!AD17-Model!AD10-Model!AD11+AD136-AD82+AD83)</f>
        <v>1.510368071</v>
      </c>
      <c r="AE242" s="160">
        <f>IF(Model!AE16+Model!AE17-Model!AE10-Model!AE11-AE189+AE136&gt;0,(1-'Assumptions (Coal)'!AD36)*(Model!AE16+Model!AE17-Model!AE10-Model!AE11-AE189+AE136)+AE189-AE82+AE83,Model!AE16+Model!AE17-Model!AE10-Model!AE11+AE136-AE82+AE83)</f>
        <v>1.636060674</v>
      </c>
      <c r="AF242" s="160">
        <f>IF(Model!AF16+Model!AF17-Model!AF10-Model!AF11-AF189+AF136&gt;0,(1-'Assumptions (Coal)'!AE36)*(Model!AF16+Model!AF17-Model!AF10-Model!AF11-AF189+AF136)+AF189-AF82+AF83,Model!AF16+Model!AF17-Model!AF10-Model!AF11+AF136-AF82+AF83)</f>
        <v>1.870974191</v>
      </c>
      <c r="AG242" s="160">
        <f>IF(Model!AG16+Model!AG17-Model!AG10-Model!AG11-AG189+AG136&gt;0,(1-'Assumptions (Coal)'!AF36)*(Model!AG16+Model!AG17-Model!AG10-Model!AG11-AG189+AG136)+AG189-AG82+AG83,Model!AG16+Model!AG17-Model!AG10-Model!AG11+AG136-AG82+AG83)</f>
        <v>2.024121778</v>
      </c>
      <c r="AH242" s="160">
        <f>IF(Model!AH16+Model!AH17-Model!AH10-Model!AH11-AH189+AH136&gt;0,(1-'Assumptions (Coal)'!AG36)*(Model!AH16+Model!AH17-Model!AH10-Model!AH11-AH189+AH136)+AH189-AH82+AH83,Model!AH16+Model!AH17-Model!AH10-Model!AH11+AH136-AH82+AH83)</f>
        <v>2.08155383</v>
      </c>
      <c r="AI242" s="160">
        <f>IF(Model!AI16+Model!AI17-Model!AI10-Model!AI11-AI189+AI136&gt;0,(1-'Assumptions (Coal)'!AH36)*(Model!AI16+Model!AI17-Model!AI10-Model!AI11-AI189+AI136)+AI189-AI82+AI83,Model!AI16+Model!AI17-Model!AI10-Model!AI11+AI136-AI82+AI83)</f>
        <v>2.118836724</v>
      </c>
      <c r="AJ242" s="160">
        <f>IF(Model!AJ16+Model!AJ17-Model!AJ10-Model!AJ11-AJ189+AJ136&gt;0,(1-'Assumptions (Coal)'!AI36)*(Model!AJ16+Model!AJ17-Model!AJ10-Model!AJ11-AJ189+AJ136)+AJ189-AJ82+AJ83,Model!AJ16+Model!AJ17-Model!AJ10-Model!AJ11+AJ136-AJ82+AJ83)</f>
        <v>2.112555065</v>
      </c>
      <c r="AK242" s="160">
        <f>IF(Model!AK16+Model!AK17-Model!AK10-Model!AK11-AK189+AK136&gt;0,(1-'Assumptions (Coal)'!AJ36)*(Model!AK16+Model!AK17-Model!AK10-Model!AK11-AK189+AK136)+AK189-AK82+AK83,Model!AK16+Model!AK17-Model!AK10-Model!AK11+AK136-AK82+AK83)</f>
        <v>2.185745535</v>
      </c>
      <c r="AL242" s="160">
        <f>IF(Model!AL16+Model!AL17-Model!AL10-Model!AL11-AL189+AL136&gt;0,(1-'Assumptions (Coal)'!AK36)*(Model!AL16+Model!AL17-Model!AL10-Model!AL11-AL189+AL136)+AL189-AL82+AL83,Model!AL16+Model!AL17-Model!AL10-Model!AL11+AL136-AL82+AL83)</f>
        <v>2.204073054</v>
      </c>
      <c r="AM242" s="160">
        <f>IF(Model!AM16+Model!AM17-Model!AM10-Model!AM11-AM189+AM136&gt;0,(1-'Assumptions (Coal)'!AL36)*(Model!AM16+Model!AM17-Model!AM10-Model!AM11-AM189+AM136)+AM189-AM82+AM83,Model!AM16+Model!AM17-Model!AM10-Model!AM11+AM136-AM82+AM83)</f>
        <v>3.991002728</v>
      </c>
      <c r="AN242" s="160">
        <f>IF(Model!AN16+Model!AN17-Model!AN10-Model!AN11-AN189+AN136&gt;0,(1-'Assumptions (Coal)'!AM36)*(Model!AN16+Model!AN17-Model!AN10-Model!AN11-AN189+AN136)+AN189-AN82+AN83,Model!AN16+Model!AN17-Model!AN10-Model!AN11+AN136-AN82+AN83)</f>
        <v>4.210912918</v>
      </c>
      <c r="AO242" s="160">
        <f>IF(Model!AO16+Model!AO17-Model!AO10-Model!AO11-AO189+AO136&gt;0,(1-'Assumptions (Coal)'!AN36)*(Model!AO16+Model!AO17-Model!AO10-Model!AO11-AO189+AO136)+AO189-AO82+AO83,Model!AO16+Model!AO17-Model!AO10-Model!AO11+AO136-AO82+AO83)</f>
        <v>4.613874435</v>
      </c>
      <c r="AP242" s="160">
        <f>IF(Model!AP16+Model!AP17-Model!AP10-Model!AP11-AP189+AP136&gt;0,(1-'Assumptions (Coal)'!AO36)*(Model!AP16+Model!AP17-Model!AP10-Model!AP11-AP189+AP136)+AP189-AP82+AP83,Model!AP16+Model!AP17-Model!AP10-Model!AP11+AP136-AP82+AP83)</f>
        <v>4.999769381</v>
      </c>
      <c r="AQ242" s="160">
        <f>IF(Model!AQ16+Model!AQ17-Model!AQ10-Model!AQ11-AQ189+AQ136&gt;0,(1-'Assumptions (Coal)'!AP36)*(Model!AQ16+Model!AQ17-Model!AQ10-Model!AQ11-AQ189+AQ136)+AQ189-AQ82+AQ83,Model!AQ16+Model!AQ17-Model!AQ10-Model!AQ11+AQ136-AQ82+AQ83)</f>
        <v>5.762079275</v>
      </c>
      <c r="AR242" s="160">
        <f>IF(Model!AR16+Model!AR17-Model!AR10-Model!AR11-AR189+AR136&gt;0,(1-'Assumptions (Coal)'!AQ36)*(Model!AR16+Model!AR17-Model!AR10-Model!AR11-AR189+AR136)+AR189-AR82+AR83,Model!AR16+Model!AR17-Model!AR10-Model!AR11+AR136-AR82+AR83)</f>
        <v>6.210868661</v>
      </c>
      <c r="AS242" s="160">
        <f>IF(Model!AS16+Model!AS17-Model!AS10-Model!AS11-AS189+AS136&gt;0,(1-'Assumptions (Coal)'!AR36)*(Model!AS16+Model!AS17-Model!AS10-Model!AS11-AS189+AS136)+AS189-AS82+AS83,Model!AS16+Model!AS17-Model!AS10-Model!AS11+AS136-AS82+AS83)</f>
        <v>6.499446926</v>
      </c>
      <c r="AT242" s="160">
        <f>IF(Model!AT16+Model!AT17-Model!AT10-Model!AT11-AT189+AT136&gt;0,(1-'Assumptions (Coal)'!AS36)*(Model!AT16+Model!AT17-Model!AT10-Model!AT11-AT189+AT136)+AT189-AT82+AT83,Model!AT16+Model!AT17-Model!AT10-Model!AT11+AT136-AT82+AT83)</f>
        <v>6.608052272</v>
      </c>
      <c r="AU242" s="160">
        <f>IF(Model!AU16+Model!AU17-Model!AU10-Model!AU11-AU189+AU136&gt;0,(1-'Assumptions (Coal)'!AT36)*(Model!AU16+Model!AU17-Model!AU10-Model!AU11-AU189+AU136)+AU189-AU82+AU83,Model!AU16+Model!AU17-Model!AU10-Model!AU11+AU136-AU82+AU83)</f>
        <v>6.688454124</v>
      </c>
      <c r="AV242" s="160">
        <f>IF(Model!AV16+Model!AV17-Model!AV10-Model!AV11-AV189+AV136&gt;0,(1-'Assumptions (Coal)'!AU36)*(Model!AV16+Model!AV17-Model!AV10-Model!AV11-AV189+AV136)+AV189-AV82+AV83,Model!AV16+Model!AV17-Model!AV10-Model!AV11+AV136-AV82+AV83)</f>
        <v>6.96268039</v>
      </c>
      <c r="AW242" s="160">
        <f>IF(Model!AW16+Model!AW17-Model!AW10-Model!AW11-AW189+AW136&gt;0,(1-'Assumptions (Coal)'!AV36)*(Model!AW16+Model!AW17-Model!AW10-Model!AW11-AW189+AW136)+AW189-AW82+AW83,Model!AW16+Model!AW17-Model!AW10-Model!AW11+AW136-AW82+AW83)</f>
        <v>6.922124024</v>
      </c>
      <c r="AX242" s="160">
        <f>IF(Model!AX16+Model!AX17-Model!AX10-Model!AX11-AX189+AX136&gt;0,(1-'Assumptions (Coal)'!AW36)*(Model!AX16+Model!AX17-Model!AX10-Model!AX11-AX189+AX136)+AX189-AX82+AX83,Model!AX16+Model!AX17-Model!AX10-Model!AX11+AX136-AX82+AX83)</f>
        <v>6.974801189</v>
      </c>
      <c r="AY242" s="160">
        <f>IF(Model!AY16+Model!AY17-Model!AY10-Model!AY11-AY189+AY136&gt;0,(1-'Assumptions (Coal)'!AX36)*(Model!AY16+Model!AY17-Model!AY10-Model!AY11-AY189+AY136)+AY189-AY82+AY83,Model!AY16+Model!AY17-Model!AY10-Model!AY11+AY136-AY82+AY83)</f>
        <v>7.30093968</v>
      </c>
      <c r="AZ242" s="160">
        <f>IF(Model!AZ16+Model!AZ17-Model!AZ10-Model!AZ11-AZ189+AZ136&gt;0,(1-'Assumptions (Coal)'!AY36)*(Model!AZ16+Model!AZ17-Model!AZ10-Model!AZ11-AZ189+AZ136)+AZ189-AZ82+AZ83,Model!AZ16+Model!AZ17-Model!AZ10-Model!AZ11+AZ136-AZ82+AZ83)</f>
        <v>7.548571875</v>
      </c>
      <c r="BA242" s="160">
        <f>IF(Model!BA16+Model!BA17-Model!BA10-Model!BA11-BA189+BA136&gt;0,(1-'Assumptions (Coal)'!AZ36)*(Model!BA16+Model!BA17-Model!BA10-Model!BA11-BA189+BA136)+BA189-BA82+BA83,Model!BA16+Model!BA17-Model!BA10-Model!BA11+BA136-BA82+BA83)</f>
        <v>7.654701425</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4.978233455</v>
      </c>
      <c r="D243" s="160">
        <f>IF(Model!D16+Model!D17-Model!D10-Model!D11-D189+D136&gt;0,'Assumptions (Coal)'!C36*(Model!D16+Model!D17-Model!D10-Model!D11-D189+D136)-'Assumptions (Coal)'!C37*Model!D9/10^3,-'Assumptions (Coal)'!C37*Model!D9/10^3)</f>
        <v>4.93145845</v>
      </c>
      <c r="E243" s="160">
        <f>IF(Model!E16+Model!E17-Model!E10-Model!E11-E189+E136&gt;0,'Assumptions (Coal)'!D36*(Model!E16+Model!E17-Model!E10-Model!E11-E189+E136)-'Assumptions (Coal)'!D37*Model!E9/10^3,-'Assumptions (Coal)'!D37*Model!E9/10^3)</f>
        <v>4.174070874</v>
      </c>
      <c r="F243" s="160">
        <f>IF(Model!F16+Model!F17-Model!F10-Model!F11-F189+F136&gt;0,'Assumptions (Coal)'!E36*(Model!F16+Model!F17-Model!F10-Model!F11-F189+F136)-'Assumptions (Coal)'!E37*Model!F9/10^3,-'Assumptions (Coal)'!E37*Model!F9/10^3)</f>
        <v>5.793452012</v>
      </c>
      <c r="G243" s="160">
        <f>IF(Model!G16+Model!G17-Model!G10-Model!G11-G189+G136&gt;0,'Assumptions (Coal)'!F36*(Model!G16+Model!G17-Model!G10-Model!G11-G189+G136)-'Assumptions (Coal)'!F37*Model!G9/10^3,-'Assumptions (Coal)'!F37*Model!G9/10^3)</f>
        <v>6.340101365</v>
      </c>
      <c r="H243" s="160">
        <f>IF(Model!H16+Model!H17-Model!H10-Model!H11-H189+H136&gt;0,'Assumptions (Coal)'!G36*(Model!H16+Model!H17-Model!H10-Model!H11-H189+H136)-'Assumptions (Coal)'!G37*Model!H9/10^3,-'Assumptions (Coal)'!G37*Model!H9/10^3)</f>
        <v>8.692278925</v>
      </c>
      <c r="I243" s="160">
        <f>IF(Model!I16+Model!I17-Model!I10-Model!I11-I189+I136&gt;0,'Assumptions (Coal)'!H36*(Model!I16+Model!I17-Model!I10-Model!I11-I189+I136)-'Assumptions (Coal)'!H37*Model!I9/10^3,-'Assumptions (Coal)'!H37*Model!I9/10^3)</f>
        <v>7.414401228</v>
      </c>
      <c r="J243" s="160">
        <f>IF(Model!J16+Model!J17-Model!J10-Model!J11-J189+J136&gt;0,'Assumptions (Coal)'!I36*(Model!J16+Model!J17-Model!J10-Model!J11-J189+J136)-'Assumptions (Coal)'!I37*Model!J9/10^3,-'Assumptions (Coal)'!I37*Model!J9/10^3)</f>
        <v>8.43700344</v>
      </c>
      <c r="K243" s="160">
        <f>IF(Model!K16+Model!K17-Model!K10-Model!K11-K189+K136&gt;0,'Assumptions (Coal)'!J36*(Model!K16+Model!K17-Model!K10-Model!K11-K189+K136)-'Assumptions (Coal)'!J37*Model!K9/10^3,-'Assumptions (Coal)'!J37*Model!K9/10^3)</f>
        <v>9.308750252</v>
      </c>
      <c r="L243" s="160">
        <f>IF(Model!L16+Model!L17-Model!L10-Model!L11-L189+L136&gt;0,'Assumptions (Coal)'!K36*(Model!L16+Model!L17-Model!L10-Model!L11-L189+L136)-'Assumptions (Coal)'!K37*Model!L9/10^3,-'Assumptions (Coal)'!K37*Model!L9/10^3)</f>
        <v>4.383153723</v>
      </c>
      <c r="M243" s="160">
        <f>IF(Model!M16+Model!M17-Model!M10-Model!M11-M189+M136&gt;0,'Assumptions (Coal)'!L36*(Model!M16+Model!M17-Model!M10-Model!M11-M189+M136)-'Assumptions (Coal)'!L37*Model!M9/10^3,-'Assumptions (Coal)'!L37*Model!M9/10^3)</f>
        <v>4.661953775</v>
      </c>
      <c r="N243" s="160">
        <f>IF(Model!N16+Model!N17-Model!N10-Model!N11-N189+N136&gt;0,'Assumptions (Coal)'!M36*(Model!N16+Model!N17-Model!N10-Model!N11-N189+N136)-'Assumptions (Coal)'!M37*Model!N9/10^3,-'Assumptions (Coal)'!M37*Model!N9/10^3)</f>
        <v>3.669624969</v>
      </c>
      <c r="O243" s="160">
        <f>IF(Model!O16+Model!O17-Model!O10-Model!O11-O189+O136&gt;0,'Assumptions (Coal)'!N36*(Model!O16+Model!O17-Model!O10-Model!O11-O189+O136)-'Assumptions (Coal)'!N37*Model!O9/10^3,-'Assumptions (Coal)'!N37*Model!O9/10^3)</f>
        <v>2.153326812</v>
      </c>
      <c r="P243" s="160">
        <f>IF(Model!P16+Model!P17-Model!P10-Model!P11-P189+P136&gt;0,'Assumptions (Coal)'!O36*(Model!P16+Model!P17-Model!P10-Model!P11-P189+P136)-'Assumptions (Coal)'!O37*Model!P9/10^3,-'Assumptions (Coal)'!O37*Model!P9/10^3)</f>
        <v>2.445595286</v>
      </c>
      <c r="Q243" s="160">
        <f>IF(Model!Q16+Model!Q17-Model!Q10-Model!Q11-Q189+Q136&gt;0,'Assumptions (Coal)'!P36*(Model!Q16+Model!Q17-Model!Q10-Model!Q11-Q189+Q136)-'Assumptions (Coal)'!P37*Model!Q9/10^3,-'Assumptions (Coal)'!P37*Model!Q9/10^3)</f>
        <v>3.061450096</v>
      </c>
      <c r="R243" s="160">
        <f>IF(Model!R16+Model!R17-Model!R10-Model!R11-R189+R136&gt;0,'Assumptions (Coal)'!Q36*(Model!R16+Model!R17-Model!R10-Model!R11-R189+R136)-'Assumptions (Coal)'!Q37*Model!R9/10^3,-'Assumptions (Coal)'!Q37*Model!R9/10^3)</f>
        <v>1.80740595</v>
      </c>
      <c r="S243" s="160">
        <f>IF(Model!S16+Model!S17-Model!S10-Model!S11-S189+S136&gt;0,'Assumptions (Coal)'!R36*(Model!S16+Model!S17-Model!S10-Model!S11-S189+S136)-'Assumptions (Coal)'!R37*Model!S9/10^3,-'Assumptions (Coal)'!R37*Model!S9/10^3)</f>
        <v>1.931200065</v>
      </c>
      <c r="T243" s="160">
        <f>IF(Model!T16+Model!T17-Model!T10-Model!T11-T189+T136&gt;0,'Assumptions (Coal)'!S36*(Model!T16+Model!T17-Model!T10-Model!T11-T189+T136)-'Assumptions (Coal)'!S37*Model!T9/10^3,-'Assumptions (Coal)'!S37*Model!T9/10^3)</f>
        <v>1.663773301</v>
      </c>
      <c r="U243" s="160">
        <f>IF(Model!U16+Model!U17-Model!U10-Model!U11-U189+U136&gt;0,'Assumptions (Coal)'!T36*(Model!U16+Model!U17-Model!U10-Model!U11-U189+U136)-'Assumptions (Coal)'!T37*Model!U9/10^3,-'Assumptions (Coal)'!T37*Model!U9/10^3)</f>
        <v>0.9406353614</v>
      </c>
      <c r="V243" s="160">
        <f>IF(Model!V16+Model!V17-Model!V10-Model!V11-V189+V136&gt;0,'Assumptions (Coal)'!U36*(Model!V16+Model!V17-Model!V10-Model!V11-V189+V136)-'Assumptions (Coal)'!U37*Model!V9/10^3,-'Assumptions (Coal)'!U37*Model!V9/10^3)</f>
        <v>0.9695158428</v>
      </c>
      <c r="W243" s="160">
        <f>IF(Model!W16+Model!W17-Model!W10-Model!W11-W189+W136&gt;0,'Assumptions (Coal)'!V36*(Model!W16+Model!W17-Model!W10-Model!W11-W189+W136)-'Assumptions (Coal)'!V37*Model!W9/10^3,-'Assumptions (Coal)'!V37*Model!W9/10^3)</f>
        <v>0.9476010491</v>
      </c>
      <c r="X243" s="160">
        <f>IF(Model!X16+Model!X17-Model!X10-Model!X11-X189+X136&gt;0,'Assumptions (Coal)'!W36*(Model!X16+Model!X17-Model!X10-Model!X11-X189+X136)-'Assumptions (Coal)'!W37*Model!X9/10^3,-'Assumptions (Coal)'!W37*Model!X9/10^3)</f>
        <v>0.5301691689</v>
      </c>
      <c r="Y243" s="160">
        <f>IF(Model!Y16+Model!Y17-Model!Y10-Model!Y11-Y189+Y136&gt;0,'Assumptions (Coal)'!X36*(Model!Y16+Model!Y17-Model!Y10-Model!Y11-Y189+Y136)-'Assumptions (Coal)'!X37*Model!Y9/10^3,-'Assumptions (Coal)'!X37*Model!Y9/10^3)</f>
        <v>0.1454879679</v>
      </c>
      <c r="Z243" s="160">
        <f>IF(Model!Z16+Model!Z17-Model!Z10-Model!Z11-Z189+Z136&gt;0,'Assumptions (Coal)'!Y36*(Model!Z16+Model!Z17-Model!Z10-Model!Z11-Z189+Z136)-'Assumptions (Coal)'!Y37*Model!Z9/10^3,-'Assumptions (Coal)'!Y37*Model!Z9/10^3)</f>
        <v>0.1792515032</v>
      </c>
      <c r="AA243" s="160">
        <f>IF(Model!AA16+Model!AA17-Model!AA10-Model!AA11-AA189+AA136&gt;0,'Assumptions (Coal)'!Z36*(Model!AA16+Model!AA17-Model!AA10-Model!AA11-AA189+AA136)-'Assumptions (Coal)'!Z37*Model!AA9/10^3,-'Assumptions (Coal)'!Z37*Model!AA9/10^3)</f>
        <v>0.1018371674</v>
      </c>
      <c r="AB243" s="160">
        <f>IF(Model!AB16+Model!AB17-Model!AB10-Model!AB11-AB189+AB136&gt;0,'Assumptions (Coal)'!AA36*(Model!AB16+Model!AB17-Model!AB10-Model!AB11-AB189+AB136)-'Assumptions (Coal)'!AA37*Model!AB9/10^3,-'Assumptions (Coal)'!AA37*Model!AB9/10^3)</f>
        <v>-0.05828438434</v>
      </c>
      <c r="AC243" s="160">
        <f>IF(Model!AC16+Model!AC17-Model!AC10-Model!AC11-AC189+AC136&gt;0,'Assumptions (Coal)'!AB36*(Model!AC16+Model!AC17-Model!AC10-Model!AC11-AC189+AC136)-'Assumptions (Coal)'!AB37*Model!AC9/10^3,-'Assumptions (Coal)'!AB37*Model!AC9/10^3)</f>
        <v>-0.1322745044</v>
      </c>
      <c r="AD243" s="160">
        <f>IF(Model!AD16+Model!AD17-Model!AD10-Model!AD11-AD189+AD136&gt;0,'Assumptions (Coal)'!AC36*(Model!AD16+Model!AD17-Model!AD10-Model!AD11-AD189+AD136)-'Assumptions (Coal)'!AC37*Model!AD9/10^3,-'Assumptions (Coal)'!AC37*Model!AD9/10^3)</f>
        <v>-0.1354801066</v>
      </c>
      <c r="AE243" s="160">
        <f>IF(Model!AE16+Model!AE17-Model!AE10-Model!AE11-AE189+AE136&gt;0,'Assumptions (Coal)'!AD36*(Model!AE16+Model!AE17-Model!AE10-Model!AE11-AE189+AE136)-'Assumptions (Coal)'!AD37*Model!AE9/10^3,-'Assumptions (Coal)'!AD37*Model!AE9/10^3)</f>
        <v>-0.1387609031</v>
      </c>
      <c r="AF243" s="160">
        <f>IF(Model!AF16+Model!AF17-Model!AF10-Model!AF11-AF189+AF136&gt;0,'Assumptions (Coal)'!AE36*(Model!AF16+Model!AF17-Model!AF10-Model!AF11-AF189+AF136)-'Assumptions (Coal)'!AE37*Model!AF9/10^3,-'Assumptions (Coal)'!AE37*Model!AF9/10^3)</f>
        <v>-0.1421186171</v>
      </c>
      <c r="AG243" s="160">
        <f>IF(Model!AG16+Model!AG17-Model!AG10-Model!AG11-AG189+AG136&gt;0,'Assumptions (Coal)'!AF36*(Model!AG16+Model!AG17-Model!AG10-Model!AG11-AG189+AG136)-'Assumptions (Coal)'!AF37*Model!AG9/10^3,-'Assumptions (Coal)'!AF37*Model!AG9/10^3)</f>
        <v>-0.1455550106</v>
      </c>
      <c r="AH243" s="160">
        <f>IF(Model!AH16+Model!AH17-Model!AH10-Model!AH11-AH189+AH136&gt;0,'Assumptions (Coal)'!AG36*(Model!AH16+Model!AH17-Model!AH10-Model!AH11-AH189+AH136)-'Assumptions (Coal)'!AG37*Model!AH9/10^3,-'Assumptions (Coal)'!AG37*Model!AH9/10^3)</f>
        <v>-0.1349998758</v>
      </c>
      <c r="AI243" s="160">
        <f>IF(Model!AI16+Model!AI17-Model!AI10-Model!AI11-AI189+AI136&gt;0,'Assumptions (Coal)'!AH36*(Model!AI16+Model!AI17-Model!AI10-Model!AI11-AI189+AI136)-'Assumptions (Coal)'!AH37*Model!AI9/10^3,-'Assumptions (Coal)'!AH37*Model!AI9/10^3)</f>
        <v>-0.01740452401</v>
      </c>
      <c r="AJ243" s="160">
        <f>IF(Model!AJ16+Model!AJ17-Model!AJ10-Model!AJ11-AJ189+AJ136&gt;0,'Assumptions (Coal)'!AI36*(Model!AJ16+Model!AJ17-Model!AJ10-Model!AJ11-AJ189+AJ136)-'Assumptions (Coal)'!AI37*Model!AJ9/10^3,-'Assumptions (Coal)'!AI37*Model!AJ9/10^3)</f>
        <v>0.06388855645</v>
      </c>
      <c r="AK243" s="160">
        <f>IF(Model!AK16+Model!AK17-Model!AK10-Model!AK11-AK189+AK136&gt;0,'Assumptions (Coal)'!AJ36*(Model!AK16+Model!AK17-Model!AK10-Model!AK11-AK189+AK136)-'Assumptions (Coal)'!AJ37*Model!AK9/10^3,-'Assumptions (Coal)'!AJ37*Model!AK9/10^3)</f>
        <v>0.1109623184</v>
      </c>
      <c r="AL243" s="160">
        <f>IF(Model!AL16+Model!AL17-Model!AL10-Model!AL11-AL189+AL136&gt;0,'Assumptions (Coal)'!AK36*(Model!AL16+Model!AL17-Model!AL10-Model!AL11-AL189+AL136)-'Assumptions (Coal)'!AK37*Model!AL9/10^3,-'Assumptions (Coal)'!AK37*Model!AL9/10^3)</f>
        <v>0.1567114045</v>
      </c>
      <c r="AM243" s="160">
        <f>IF(Model!AM16+Model!AM17-Model!AM10-Model!AM11-AM189+AM136&gt;0,'Assumptions (Coal)'!AL36*(Model!AM16+Model!AM17-Model!AM10-Model!AM11-AM189+AM136)-'Assumptions (Coal)'!AL37*Model!AM9/10^3,-'Assumptions (Coal)'!AL37*Model!AM9/10^3)</f>
        <v>0.1760348755</v>
      </c>
      <c r="AN243" s="160">
        <f>IF(Model!AN16+Model!AN17-Model!AN10-Model!AN11-AN189+AN136&gt;0,'Assumptions (Coal)'!AM36*(Model!AN16+Model!AN17-Model!AN10-Model!AN11-AN189+AN136)-'Assumptions (Coal)'!AM37*Model!AN9/10^3,-'Assumptions (Coal)'!AM37*Model!AN9/10^3)</f>
        <v>0.1840642012</v>
      </c>
      <c r="AO243" s="160">
        <f>IF(Model!AO16+Model!AO17-Model!AO10-Model!AO11-AO189+AO136&gt;0,'Assumptions (Coal)'!AN36*(Model!AO16+Model!AO17-Model!AO10-Model!AO11-AO189+AO136)-'Assumptions (Coal)'!AN37*Model!AO9/10^3,-'Assumptions (Coal)'!AN37*Model!AO9/10^3)</f>
        <v>0.2537364059</v>
      </c>
      <c r="AP243" s="160">
        <f>IF(Model!AP16+Model!AP17-Model!AP10-Model!AP11-AP189+AP136&gt;0,'Assumptions (Coal)'!AO36*(Model!AP16+Model!AP17-Model!AP10-Model!AP11-AP189+AP136)-'Assumptions (Coal)'!AO37*Model!AP9/10^3,-'Assumptions (Coal)'!AO37*Model!AP9/10^3)</f>
        <v>0.3097835716</v>
      </c>
      <c r="AQ243" s="160">
        <f>IF(Model!AQ16+Model!AQ17-Model!AQ10-Model!AQ11-AQ189+AQ136&gt;0,'Assumptions (Coal)'!AP36*(Model!AQ16+Model!AQ17-Model!AQ10-Model!AQ11-AQ189+AQ136)-'Assumptions (Coal)'!AP37*Model!AQ9/10^3,-'Assumptions (Coal)'!AP37*Model!AQ9/10^3)</f>
        <v>0.3613436142</v>
      </c>
      <c r="AR243" s="160">
        <f>IF(Model!AR16+Model!AR17-Model!AR10-Model!AR11-AR189+AR136&gt;0,'Assumptions (Coal)'!AQ36*(Model!AR16+Model!AR17-Model!AR10-Model!AR11-AR189+AR136)-'Assumptions (Coal)'!AQ37*Model!AR9/10^3,-'Assumptions (Coal)'!AQ37*Model!AR9/10^3)</f>
        <v>0.5736528745</v>
      </c>
      <c r="AS243" s="160">
        <f>IF(Model!AS16+Model!AS17-Model!AS10-Model!AS11-AS189+AS136&gt;0,'Assumptions (Coal)'!AR36*(Model!AS16+Model!AS17-Model!AS10-Model!AS11-AS189+AS136)-'Assumptions (Coal)'!AR37*Model!AS9/10^3,-'Assumptions (Coal)'!AR37*Model!AS9/10^3)</f>
        <v>0.796005967</v>
      </c>
      <c r="AT243" s="160">
        <f>IF(Model!AT16+Model!AT17-Model!AT10-Model!AT11-AT189+AT136&gt;0,'Assumptions (Coal)'!AS36*(Model!AT16+Model!AT17-Model!AT10-Model!AT11-AT189+AT136)-'Assumptions (Coal)'!AS37*Model!AT9/10^3,-'Assumptions (Coal)'!AS37*Model!AT9/10^3)</f>
        <v>0.8843612923</v>
      </c>
      <c r="AU243" s="160">
        <f>IF(Model!AU16+Model!AU17-Model!AU10-Model!AU11-AU189+AU136&gt;0,'Assumptions (Coal)'!AT36*(Model!AU16+Model!AU17-Model!AU10-Model!AU11-AU189+AU136)-'Assumptions (Coal)'!AT37*Model!AU9/10^3,-'Assumptions (Coal)'!AT37*Model!AU9/10^3)</f>
        <v>0.9856758434</v>
      </c>
      <c r="AV243" s="160">
        <f>IF(Model!AV16+Model!AV17-Model!AV10-Model!AV11-AV189+AV136&gt;0,'Assumptions (Coal)'!AU36*(Model!AV16+Model!AV17-Model!AV10-Model!AV11-AV189+AV136)-'Assumptions (Coal)'!AU37*Model!AV9/10^3,-'Assumptions (Coal)'!AU37*Model!AV9/10^3)</f>
        <v>1.138004458</v>
      </c>
      <c r="AW243" s="160">
        <f>IF(Model!AW16+Model!AW17-Model!AW10-Model!AW11-AW189+AW136&gt;0,'Assumptions (Coal)'!AV36*(Model!AW16+Model!AW17-Model!AW10-Model!AW11-AW189+AW136)-'Assumptions (Coal)'!AV37*Model!AW9/10^3,-'Assumptions (Coal)'!AV37*Model!AW9/10^3)</f>
        <v>1.308111437</v>
      </c>
      <c r="AX243" s="160">
        <f>IF(Model!AX16+Model!AX17-Model!AX10-Model!AX11-AX189+AX136&gt;0,'Assumptions (Coal)'!AW36*(Model!AX16+Model!AX17-Model!AX10-Model!AX11-AX189+AX136)-'Assumptions (Coal)'!AW37*Model!AX9/10^3,-'Assumptions (Coal)'!AW37*Model!AX9/10^3)</f>
        <v>1.458939763</v>
      </c>
      <c r="AY243" s="160">
        <f>IF(Model!AY16+Model!AY17-Model!AY10-Model!AY11-AY189+AY136&gt;0,'Assumptions (Coal)'!AX36*(Model!AY16+Model!AY17-Model!AY10-Model!AY11-AY189+AY136)-'Assumptions (Coal)'!AX37*Model!AY9/10^3,-'Assumptions (Coal)'!AX37*Model!AY9/10^3)</f>
        <v>1.606106377</v>
      </c>
      <c r="AZ243" s="160">
        <f>IF(Model!AZ16+Model!AZ17-Model!AZ10-Model!AZ11-AZ189+AZ136&gt;0,'Assumptions (Coal)'!AY36*(Model!AZ16+Model!AZ17-Model!AZ10-Model!AZ11-AZ189+AZ136)-'Assumptions (Coal)'!AY37*Model!AZ9/10^3,-'Assumptions (Coal)'!AY37*Model!AZ9/10^3)</f>
        <v>1.669705105</v>
      </c>
      <c r="BA243" s="160">
        <f>IF(Model!BA16+Model!BA17-Model!BA10-Model!BA11-BA189+BA136&gt;0,'Assumptions (Coal)'!AZ36*(Model!BA16+Model!BA17-Model!BA10-Model!BA11-BA189+BA136)-'Assumptions (Coal)'!AZ37*Model!BA9/10^3,-'Assumptions (Coal)'!AZ37*Model!BA9/10^3)</f>
        <v>1.737764112</v>
      </c>
      <c r="BB243" s="160"/>
    </row>
    <row r="244" ht="15.75" customHeight="1">
      <c r="A244" s="149" t="s">
        <v>362</v>
      </c>
      <c r="B244" s="150" t="s">
        <v>351</v>
      </c>
      <c r="C244" s="181">
        <f>(1-'Assumptions (Coal)'!B36)*(-C136)+C82-C83</f>
        <v>0.9044569303</v>
      </c>
      <c r="D244" s="181">
        <f>(1-'Assumptions (Coal)'!C36)*(-D136)+D82-D83</f>
        <v>0.2243198221</v>
      </c>
      <c r="E244" s="181">
        <f>(1-'Assumptions (Coal)'!D36)*(-E136)+E82-E83</f>
        <v>0.4262120765</v>
      </c>
      <c r="F244" s="181">
        <f>(1-'Assumptions (Coal)'!E36)*(-F136)+F82-F83</f>
        <v>0.4337399054</v>
      </c>
      <c r="G244" s="181">
        <f>(1-'Assumptions (Coal)'!F36)*(-G136)+G82-G83</f>
        <v>0.4446426105</v>
      </c>
      <c r="H244" s="181">
        <f>(1-'Assumptions (Coal)'!G36)*(-H136)+H82-H83</f>
        <v>0.457523727</v>
      </c>
      <c r="I244" s="181">
        <f>(1-'Assumptions (Coal)'!H36)*(-I136)+I82-I83</f>
        <v>0.7783220726</v>
      </c>
      <c r="J244" s="181">
        <f>(1-'Assumptions (Coal)'!I36)*(-J136)+J82-J83</f>
        <v>0.6515401818</v>
      </c>
      <c r="K244" s="181">
        <f>(1-'Assumptions (Coal)'!J36)*(-K136)+K82-K83</f>
        <v>0.4984026783</v>
      </c>
      <c r="L244" s="181">
        <f>(1-'Assumptions (Coal)'!K36)*(-L136)+L82-L83</f>
        <v>0.5027952133</v>
      </c>
      <c r="M244" s="181">
        <f>(1-'Assumptions (Coal)'!L36)*(-M136)+M82-M83</f>
        <v>0.5086068737</v>
      </c>
      <c r="N244" s="181">
        <f>(1-'Assumptions (Coal)'!M36)*(-N136)+N82-N83</f>
        <v>0.5175934434</v>
      </c>
      <c r="O244" s="181">
        <f>(1-'Assumptions (Coal)'!N36)*(-O136)+O82-O83</f>
        <v>0.2851677351</v>
      </c>
      <c r="P244" s="181">
        <f>(1-'Assumptions (Coal)'!O36)*(-P136)+P82-P83</f>
        <v>0.2885108506</v>
      </c>
      <c r="Q244" s="181">
        <f>(1-'Assumptions (Coal)'!P36)*(-Q136)+Q82-Q83</f>
        <v>0.2920127641</v>
      </c>
      <c r="R244" s="181">
        <f>(1-'Assumptions (Coal)'!Q36)*(-R136)+R82-R83</f>
        <v>3.572934427</v>
      </c>
      <c r="S244" s="181">
        <f>(1-'Assumptions (Coal)'!R36)*(-S136)+S82-S83</f>
        <v>3.913242331</v>
      </c>
      <c r="T244" s="181">
        <f>(1-'Assumptions (Coal)'!S36)*(-T136)+T82-T83</f>
        <v>4.559557922</v>
      </c>
      <c r="U244" s="181">
        <f>(1-'Assumptions (Coal)'!T36)*(-U136)+U82-U83</f>
        <v>5.274718916</v>
      </c>
      <c r="V244" s="181">
        <f>(1-'Assumptions (Coal)'!U36)*(-V136)+V82-V83</f>
        <v>6.743092067</v>
      </c>
      <c r="W244" s="181">
        <f>(1-'Assumptions (Coal)'!V36)*(-W136)+W82-W83</f>
        <v>9.938286924</v>
      </c>
      <c r="X244" s="181">
        <f>(1-'Assumptions (Coal)'!W36)*(-X136)+X82-X83</f>
        <v>7.651508112</v>
      </c>
      <c r="Y244" s="181">
        <f>(1-'Assumptions (Coal)'!X36)*(-Y136)+Y82-Y83</f>
        <v>7.418535545</v>
      </c>
      <c r="Z244" s="181">
        <f>(1-'Assumptions (Coal)'!Y36)*(-Z136)+Z82-Z83</f>
        <v>6.913827284</v>
      </c>
      <c r="AA244" s="181">
        <f>(1-'Assumptions (Coal)'!Z36)*(-AA136)+AA82-AA83</f>
        <v>7.07185914</v>
      </c>
      <c r="AB244" s="181">
        <f>(1-'Assumptions (Coal)'!AA36)*(-AB136)+AB82-AB83</f>
        <v>5.837351326</v>
      </c>
      <c r="AC244" s="181">
        <f>(1-'Assumptions (Coal)'!AB36)*(-AC136)+AC82-AC83</f>
        <v>4.938079491</v>
      </c>
      <c r="AD244" s="181">
        <f>(1-'Assumptions (Coal)'!AC36)*(-AD136)+AD82-AD83</f>
        <v>4.169285516</v>
      </c>
      <c r="AE244" s="181">
        <f>(1-'Assumptions (Coal)'!AD36)*(-AE136)+AE82-AE83</f>
        <v>4.211455449</v>
      </c>
      <c r="AF244" s="181">
        <f>(1-'Assumptions (Coal)'!AE36)*(-AF136)+AF82-AF83</f>
        <v>4.206985957</v>
      </c>
      <c r="AG244" s="181">
        <f>(1-'Assumptions (Coal)'!AF36)*(-AG136)+AG82-AG83</f>
        <v>4.183811506</v>
      </c>
      <c r="AH244" s="181">
        <f>(1-'Assumptions (Coal)'!AG36)*(-AH136)+AH82-AH83</f>
        <v>4.217202129</v>
      </c>
      <c r="AI244" s="181">
        <f>(1-'Assumptions (Coal)'!AH36)*(-AI136)+AI82-AI83</f>
        <v>4.251581098</v>
      </c>
      <c r="AJ244" s="181">
        <f>(1-'Assumptions (Coal)'!AI36)*(-AJ136)+AJ82-AJ83</f>
        <v>4.270370296</v>
      </c>
      <c r="AK244" s="181">
        <f>(1-'Assumptions (Coal)'!AJ36)*(-AK136)+AK82-AK83</f>
        <v>4.246323915</v>
      </c>
      <c r="AL244" s="181">
        <f>(1-'Assumptions (Coal)'!AK36)*(-AL136)+AL82-AL83</f>
        <v>4.28406404</v>
      </c>
      <c r="AM244" s="181">
        <f>(1-'Assumptions (Coal)'!AL36)*(-AM136)+AM82-AM83</f>
        <v>2.654873153</v>
      </c>
      <c r="AN244" s="181">
        <f>(1-'Assumptions (Coal)'!AM36)*(-AN136)+AN82-AN83</f>
        <v>2.520097422</v>
      </c>
      <c r="AO244" s="181">
        <f>(1-'Assumptions (Coal)'!AN36)*(-AO136)+AO82-AO83</f>
        <v>2.281135552</v>
      </c>
      <c r="AP244" s="181">
        <f>(1-'Assumptions (Coal)'!AO36)*(-AP136)+AP82-AP83</f>
        <v>2.021415767</v>
      </c>
      <c r="AQ244" s="181">
        <f>(1-'Assumptions (Coal)'!AP36)*(-AQ136)+AQ82-AQ83</f>
        <v>1.376891041</v>
      </c>
      <c r="AR244" s="181">
        <f>(1-'Assumptions (Coal)'!AQ36)*(-AR136)+AR82-AR83</f>
        <v>0.8768214159</v>
      </c>
      <c r="AS244" s="181">
        <f>(1-'Assumptions (Coal)'!AR36)*(-AS136)+AS82-AS83</f>
        <v>0.503695297</v>
      </c>
      <c r="AT244" s="181">
        <f>(1-'Assumptions (Coal)'!AS36)*(-AT136)+AT82-AT83</f>
        <v>0.4676205476</v>
      </c>
      <c r="AU244" s="181">
        <f>(1-'Assumptions (Coal)'!AT36)*(-AU136)+AU82-AU83</f>
        <v>0.4507135374</v>
      </c>
      <c r="AV244" s="181">
        <f>(1-'Assumptions (Coal)'!AU36)*(-AV136)+AV82-AV83</f>
        <v>0.1982253625</v>
      </c>
      <c r="AW244" s="181">
        <f>(1-'Assumptions (Coal)'!AV36)*(-AW136)+AW82-AW83</f>
        <v>0.1998312448</v>
      </c>
      <c r="AX244" s="181">
        <f>(1-'Assumptions (Coal)'!AW36)*(-AX136)+AX82-AX83</f>
        <v>0.2015134066</v>
      </c>
      <c r="AY244" s="181">
        <f>(1-'Assumptions (Coal)'!AX36)*(-AY136)+AY82-AY83</f>
        <v>0.1941555547</v>
      </c>
      <c r="AZ244" s="181">
        <f>(1-'Assumptions (Coal)'!AY36)*(-AZ136)+AZ82-AZ83</f>
        <v>0.1630721113</v>
      </c>
      <c r="BA244" s="181">
        <f>(1-'Assumptions (Coal)'!AZ36)*(-BA136)+BA82-BA83</f>
        <v>0.1645826939</v>
      </c>
      <c r="BB244" s="181"/>
    </row>
    <row r="245" ht="15.75" customHeight="1">
      <c r="A245" s="149" t="s">
        <v>363</v>
      </c>
      <c r="B245" s="150" t="s">
        <v>364</v>
      </c>
      <c r="C245" s="168">
        <f>'Assumptions (Coal)'!$V$35*C18/10^9</f>
        <v>0</v>
      </c>
      <c r="D245" s="168">
        <f>'Assumptions (Coal)'!$V$35*D18/10^9</f>
        <v>0.1320209</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0.151887</v>
      </c>
      <c r="K245" s="168">
        <f>'Assumptions (Coal)'!$V$35*K18/10^9</f>
        <v>0.167564</v>
      </c>
      <c r="L245" s="168">
        <f>'Assumptions (Coal)'!$V$35*L18/10^9</f>
        <v>0</v>
      </c>
      <c r="M245" s="168">
        <f>'Assumptions (Coal)'!$V$35*M18/10^9</f>
        <v>0</v>
      </c>
      <c r="N245" s="168">
        <f>'Assumptions (Coal)'!$V$35*N18/10^9</f>
        <v>0</v>
      </c>
      <c r="O245" s="168">
        <f>'Assumptions (Coal)'!$V$35*O18/10^9</f>
        <v>0.2337415</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2.140054632</v>
      </c>
      <c r="Y245" s="168">
        <f>'Assumptions (Coal)'!$V$35*Y18/10^9</f>
        <v>0.232446432</v>
      </c>
      <c r="Z245" s="168">
        <f>'Assumptions (Coal)'!$V$35*Z18/10^9</f>
        <v>0.364184632</v>
      </c>
      <c r="AA245" s="168">
        <f>'Assumptions (Coal)'!$V$35*AA18/10^9</f>
        <v>0.369710132</v>
      </c>
      <c r="AB245" s="168">
        <f>'Assumptions (Coal)'!$V$35*AB18/10^9</f>
        <v>0.831256432</v>
      </c>
      <c r="AC245" s="168">
        <f>'Assumptions (Coal)'!$V$35*AC18/10^9</f>
        <v>0.611444332</v>
      </c>
      <c r="AD245" s="168">
        <f>'Assumptions (Coal)'!$V$35*AD18/10^9</f>
        <v>0.447735332</v>
      </c>
      <c r="AE245" s="168">
        <f>'Assumptions (Coal)'!$V$35*AE18/10^9</f>
        <v>0.046661132</v>
      </c>
      <c r="AF245" s="168">
        <f>'Assumptions (Coal)'!$V$35*AF18/10^9</f>
        <v>0.023865232</v>
      </c>
      <c r="AG245" s="168">
        <f>'Assumptions (Coal)'!$V$35*AG18/10^9</f>
        <v>0.288626632</v>
      </c>
      <c r="AH245" s="168">
        <f>'Assumptions (Coal)'!$V$35*AH18/10^9</f>
        <v>0</v>
      </c>
      <c r="AI245" s="168">
        <f>'Assumptions (Coal)'!$V$35*AI18/10^9</f>
        <v>0</v>
      </c>
      <c r="AJ245" s="168">
        <f>'Assumptions (Coal)'!$V$35*AJ18/10^9</f>
        <v>0.009838596011</v>
      </c>
      <c r="AK245" s="168">
        <f>'Assumptions (Coal)'!$V$35*AK18/10^9</f>
        <v>0.034941932</v>
      </c>
      <c r="AL245" s="168">
        <f>'Assumptions (Coal)'!$V$35*AL18/10^9</f>
        <v>0</v>
      </c>
      <c r="AM245" s="168">
        <f>'Assumptions (Coal)'!$V$35*AM18/10^9</f>
        <v>0.172067064</v>
      </c>
      <c r="AN245" s="168">
        <f>'Assumptions (Coal)'!$V$35*AN18/10^9</f>
        <v>0</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349.6012827</v>
      </c>
      <c r="D246" s="183">
        <f>D9*'Assumptions (Coal)'!$V$31*10^3</f>
        <v>336.0464591</v>
      </c>
      <c r="E246" s="183">
        <f>E9*'Assumptions (Coal)'!$V$31*10^3</f>
        <v>338.2730377</v>
      </c>
      <c r="F246" s="183">
        <f>F9*'Assumptions (Coal)'!$V$31*10^3</f>
        <v>340.2601633</v>
      </c>
      <c r="G246" s="183">
        <f>G9*'Assumptions (Coal)'!$V$31*10^3</f>
        <v>345.5043603</v>
      </c>
      <c r="H246" s="183">
        <f>H9*'Assumptions (Coal)'!$V$31*10^3</f>
        <v>359.8800823</v>
      </c>
      <c r="I246" s="183">
        <f>I9*'Assumptions (Coal)'!$V$31*10^3</f>
        <v>358.9279358</v>
      </c>
      <c r="J246" s="183">
        <f>J9*'Assumptions (Coal)'!$V$31*10^3</f>
        <v>368.2734905</v>
      </c>
      <c r="K246" s="183">
        <f>K9*'Assumptions (Coal)'!$V$31*10^3</f>
        <v>351.9295033</v>
      </c>
      <c r="L246" s="183">
        <f>L9*'Assumptions (Coal)'!$V$31*10^3</f>
        <v>279.8245806</v>
      </c>
      <c r="M246" s="183">
        <f>M9*'Assumptions (Coal)'!$V$31*10^3</f>
        <v>303.9069151</v>
      </c>
      <c r="N246" s="183">
        <f>N9*'Assumptions (Coal)'!$V$31*10^3</f>
        <v>261.9429217</v>
      </c>
      <c r="O246" s="183">
        <f>O9*'Assumptions (Coal)'!$V$31*10^3</f>
        <v>208.7190155</v>
      </c>
      <c r="P246" s="183">
        <f>P9*'Assumptions (Coal)'!$V$31*10^3</f>
        <v>200.3697749</v>
      </c>
      <c r="Q246" s="183">
        <f>Q9*'Assumptions (Coal)'!$V$31*10^3</f>
        <v>217.8229107</v>
      </c>
      <c r="R246" s="183">
        <f>R9*'Assumptions (Coal)'!$V$31*10^3</f>
        <v>178.4543459</v>
      </c>
      <c r="S246" s="183">
        <f>S9*'Assumptions (Coal)'!$V$31*10^3</f>
        <v>167.4481769</v>
      </c>
      <c r="T246" s="183">
        <f>T9*'Assumptions (Coal)'!$V$31*10^3</f>
        <v>149.1955725</v>
      </c>
      <c r="U246" s="183">
        <f>U9*'Assumptions (Coal)'!$V$31*10^3</f>
        <v>141.6897426</v>
      </c>
      <c r="V246" s="183">
        <f>V9*'Assumptions (Coal)'!$V$31*10^3</f>
        <v>141.6897426</v>
      </c>
      <c r="W246" s="183">
        <f>W9*'Assumptions (Coal)'!$V$31*10^3</f>
        <v>141.6897426</v>
      </c>
      <c r="X246" s="184">
        <f>X9*('Assumptions (Coal)'!$V$31*10^3*X8/(X8+X13)+'Assumptions (Coal)'!$V$24*10^3*X13/(X8+X13))</f>
        <v>135.1001378</v>
      </c>
      <c r="Y246" s="184">
        <f>Y9*('Assumptions (Coal)'!$V$31*10^3*Y8/(Y8+Y13)+'Assumptions (Coal)'!$V$24*10^3*Y13/(Y8+Y13))</f>
        <v>134.9229599</v>
      </c>
      <c r="Z246" s="184">
        <f>Z9*('Assumptions (Coal)'!$V$31*10^3*Z8/(Z8+Z13)+'Assumptions (Coal)'!$V$24*10^3*Z13/(Z8+Z13))</f>
        <v>134.3927605</v>
      </c>
      <c r="AA246" s="184">
        <f>AA9*('Assumptions (Coal)'!$V$31*10^3*AA8/(AA8+AA13)+'Assumptions (Coal)'!$V$24*10^3*AA13/(AA8+AA13))</f>
        <v>133.8675138</v>
      </c>
      <c r="AB246" s="184">
        <f>AB9*('Assumptions (Coal)'!$V$31*10^3*AB8/(AB8+AB13)+'Assumptions (Coal)'!$V$24*10^3*AB13/(AB8+AB13))</f>
        <v>132.2815492</v>
      </c>
      <c r="AC246" s="184">
        <f>AC9*('Assumptions (Coal)'!$V$31*10^3*AC8/(AC8+AC13)+'Assumptions (Coal)'!$V$24*10^3*AC13/(AC8+AC13))</f>
        <v>131.3227639</v>
      </c>
      <c r="AD246" s="184">
        <f>AD9*('Assumptions (Coal)'!$V$31*10^3*AD8/(AD8+AD13)+'Assumptions (Coal)'!$V$24*10^3*AD13/(AD8+AD13))</f>
        <v>130.7603752</v>
      </c>
      <c r="AE246" s="184">
        <f>AE9*('Assumptions (Coal)'!$V$31*10^3*AE8/(AE8+AE13)+'Assumptions (Coal)'!$V$24*10^3*AE13/(AE8+AE13))</f>
        <v>131.0064135</v>
      </c>
      <c r="AF246" s="184">
        <f>AF9*('Assumptions (Coal)'!$V$31*10^3*AF8/(AF8+AF13)+'Assumptions (Coal)'!$V$24*10^3*AF13/(AF8+AF13))</f>
        <v>131.2889796</v>
      </c>
      <c r="AG246" s="184">
        <f>AG9*('Assumptions (Coal)'!$V$31*10^3*AG8/(AG8+AG13)+'Assumptions (Coal)'!$V$24*10^3*AG13/(AG8+AG13))</f>
        <v>131.0360979</v>
      </c>
      <c r="AH246" s="184">
        <f>AH9*('Assumptions (Coal)'!$V$31*10^3*AH8/(AH8+AH13)+'Assumptions (Coal)'!$V$24*10^3*AH13/(AH8+AH13))</f>
        <v>131.3436768</v>
      </c>
      <c r="AI246" s="184">
        <f>AI9*('Assumptions (Coal)'!$V$31*10^3*AI8/(AI8+AI13)+'Assumptions (Coal)'!$V$24*10^3*AI13/(AI8+AI13))</f>
        <v>131.6422688</v>
      </c>
      <c r="AJ246" s="184">
        <f>AJ9*('Assumptions (Coal)'!$V$31*10^3*AJ8/(AJ8+AJ13)+'Assumptions (Coal)'!$V$24*10^3*AJ13/(AJ8+AJ13))</f>
        <v>131.9117517</v>
      </c>
      <c r="AK246" s="184">
        <f>AK9*('Assumptions (Coal)'!$V$31*10^3*AK8/(AK8+AK13)+'Assumptions (Coal)'!$V$24*10^3*AK13/(AK8+AK13))</f>
        <v>132.1205192</v>
      </c>
      <c r="AL246" s="184">
        <f>AL9*('Assumptions (Coal)'!$V$31*10^3*AL8/(AL8+AL13)+'Assumptions (Coal)'!$V$24*10^3*AL13/(AL8+AL13))</f>
        <v>132.3888835</v>
      </c>
      <c r="AM246" s="184">
        <f>AM9*('Assumptions (Coal)'!$V$31*10^3*AM8/(AM8+AM13)+'Assumptions (Coal)'!$V$24*10^3*AM13/(AM8+AM13))</f>
        <v>132.2990252</v>
      </c>
      <c r="AN246" s="184">
        <f>AN9*('Assumptions (Coal)'!$V$31*10^3*AN8/(AN8+AN13)+'Assumptions (Coal)'!$V$24*10^3*AN13/(AN8+AN13))</f>
        <v>132.5426511</v>
      </c>
      <c r="AO246" s="184">
        <f>AO9*('Assumptions (Coal)'!$V$31*10^3*AO8/(AO8+AO13)+'Assumptions (Coal)'!$V$24*10^3*AO13/(AO8+AO13))</f>
        <v>132.7746175</v>
      </c>
      <c r="AP246" s="184">
        <f>AP9*('Assumptions (Coal)'!$V$31*10^3*AP8/(AP8+AP13)+'Assumptions (Coal)'!$V$24*10^3*AP13/(AP8+AP13))</f>
        <v>132.9943723</v>
      </c>
      <c r="AQ246" s="184">
        <f>AQ9*('Assumptions (Coal)'!$V$31*10^3*AQ8/(AQ8+AQ13)+'Assumptions (Coal)'!$V$24*10^3*AQ13/(AQ8+AQ13))</f>
        <v>133.2013279</v>
      </c>
      <c r="AR246" s="184">
        <f>AR9*('Assumptions (Coal)'!$V$31*10^3*AR8/(AR8+AR13)+'Assumptions (Coal)'!$V$24*10^3*AR13/(AR8+AR13))</f>
        <v>133.3948584</v>
      </c>
      <c r="AS246" s="184">
        <f>AS9*('Assumptions (Coal)'!$V$31*10^3*AS8/(AS8+AS13)+'Assumptions (Coal)'!$V$24*10^3*AS13/(AS8+AS13))</f>
        <v>133.5742965</v>
      </c>
      <c r="AT246" s="184">
        <f>AT9*('Assumptions (Coal)'!$V$31*10^3*AT8/(AT8+AT13)+'Assumptions (Coal)'!$V$24*10^3*AT13/(AT8+AT13))</f>
        <v>133.7389298</v>
      </c>
      <c r="AU246" s="184">
        <f>AU9*('Assumptions (Coal)'!$V$31*10^3*AU8/(AU8+AU13)+'Assumptions (Coal)'!$V$24*10^3*AU13/(AU8+AU13))</f>
        <v>133.8879972</v>
      </c>
      <c r="AV246" s="184">
        <f>AV9*('Assumptions (Coal)'!$V$31*10^3*AV8/(AV8+AV13)+'Assumptions (Coal)'!$V$24*10^3*AV13/(AV8+AV13))</f>
        <v>134.0206843</v>
      </c>
      <c r="AW246" s="184">
        <f>AW9*('Assumptions (Coal)'!$V$31*10^3*AW8/(AW8+AW13)+'Assumptions (Coal)'!$V$24*10^3*AW13/(AW8+AW13))</f>
        <v>134.1361193</v>
      </c>
      <c r="AX246" s="184">
        <f>AX9*('Assumptions (Coal)'!$V$31*10^3*AX8/(AX8+AX13)+'Assumptions (Coal)'!$V$24*10^3*AX13/(AX8+AX13))</f>
        <v>134.2333668</v>
      </c>
      <c r="AY246" s="184">
        <f>AY9*('Assumptions (Coal)'!$V$31*10^3*AY8/(AY8+AY13)+'Assumptions (Coal)'!$V$24*10^3*AY13/(AY8+AY13))</f>
        <v>134.3114231</v>
      </c>
      <c r="AZ246" s="184">
        <f>AZ9*('Assumptions (Coal)'!$V$31*10^3*AZ8/(AZ8+AZ13)+'Assumptions (Coal)'!$V$24*10^3*AZ13/(AZ8+AZ13))</f>
        <v>134.369209</v>
      </c>
      <c r="BA246" s="184">
        <f>BA9*('Assumptions (Coal)'!$V$31*10^3*BA8/(BA8+BA13)+'Assumptions (Coal)'!$V$24*10^3*BA13/(BA8+BA13))</f>
        <v>134.4055629</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564.1</v>
      </c>
      <c r="Y421" s="52">
        <f>'Assumptions (NG)'!X64</f>
        <v>0</v>
      </c>
      <c r="Z421" s="52">
        <f>'Assumptions (NG)'!Y64</f>
        <v>0</v>
      </c>
      <c r="AA421" s="52">
        <f>'Assumptions (NG)'!Z64</f>
        <v>73</v>
      </c>
      <c r="AB421" s="52">
        <f>'Assumptions (NG)'!AA64</f>
        <v>0</v>
      </c>
      <c r="AC421" s="52">
        <f>'Assumptions (NG)'!AB64</f>
        <v>0</v>
      </c>
      <c r="AD421" s="52">
        <f>'Assumptions (NG)'!AC64</f>
        <v>0</v>
      </c>
      <c r="AE421" s="52">
        <f>'Assumptions (NG)'!AD64</f>
        <v>0</v>
      </c>
      <c r="AF421" s="52">
        <f>'Assumptions (NG)'!AE64</f>
        <v>12</v>
      </c>
      <c r="AG421" s="52">
        <f>'Assumptions (NG)'!AF64</f>
        <v>55.2</v>
      </c>
      <c r="AH421" s="52">
        <f>'Assumptions (NG)'!AG64</f>
        <v>0</v>
      </c>
      <c r="AI421" s="52">
        <f>'Assumptions (NG)'!AH64</f>
        <v>113</v>
      </c>
      <c r="AJ421" s="52">
        <f>'Assumptions (NG)'!AI64</f>
        <v>216.5</v>
      </c>
      <c r="AK421" s="52">
        <f>'Assumptions (NG)'!AJ64</f>
        <v>207.7</v>
      </c>
      <c r="AL421" s="52">
        <f>'Assumptions (NG)'!AK64</f>
        <v>219.5</v>
      </c>
      <c r="AM421" s="52">
        <f>'Assumptions (NG)'!AL64</f>
        <v>2279.2</v>
      </c>
      <c r="AN421" s="52">
        <f>'Assumptions (NG)'!AM64</f>
        <v>3035</v>
      </c>
      <c r="AO421" s="52">
        <f>'Assumptions (NG)'!AN64</f>
        <v>6868.7</v>
      </c>
      <c r="AP421" s="52">
        <f>'Assumptions (NG)'!AO64</f>
        <v>8469.4</v>
      </c>
      <c r="AQ421" s="52">
        <f>'Assumptions (NG)'!AP64</f>
        <v>2474.3</v>
      </c>
      <c r="AR421" s="52">
        <f>'Assumptions (NG)'!AQ64</f>
        <v>1376.6</v>
      </c>
      <c r="AS421" s="52">
        <f>'Assumptions (NG)'!AR64</f>
        <v>850.5</v>
      </c>
      <c r="AT421" s="52">
        <f>'Assumptions (NG)'!AS64</f>
        <v>0</v>
      </c>
      <c r="AU421" s="52">
        <f>'Assumptions (NG)'!AT64</f>
        <v>688.1</v>
      </c>
      <c r="AV421" s="52">
        <f>'Assumptions (NG)'!AU64</f>
        <v>0</v>
      </c>
      <c r="AW421" s="52">
        <f>'Assumptions (NG)'!AV64</f>
        <v>1427.2</v>
      </c>
      <c r="AX421" s="52">
        <f>'Assumptions (NG)'!AW64</f>
        <v>2191.4</v>
      </c>
      <c r="AY421" s="52">
        <f>'Assumptions (NG)'!AX64</f>
        <v>4461.8</v>
      </c>
      <c r="AZ421" s="52">
        <f>'Assumptions (NG)'!AY64</f>
        <v>730</v>
      </c>
      <c r="BA421" s="52">
        <f>'Assumptions (NG)'!AZ64</f>
        <v>840</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39150.6</v>
      </c>
      <c r="Y422" s="52">
        <f t="shared" ref="Y422:BA422" si="11">X422-Y421+X438</f>
        <v>40423.15599</v>
      </c>
      <c r="Z422" s="52">
        <f t="shared" si="11"/>
        <v>41131.61199</v>
      </c>
      <c r="AA422" s="52">
        <f t="shared" si="11"/>
        <v>41767.06798</v>
      </c>
      <c r="AB422" s="52">
        <f t="shared" si="11"/>
        <v>42548.52397</v>
      </c>
      <c r="AC422" s="52">
        <f t="shared" si="11"/>
        <v>43256.97997</v>
      </c>
      <c r="AD422" s="52">
        <f t="shared" si="11"/>
        <v>43965.43596</v>
      </c>
      <c r="AE422" s="52">
        <f t="shared" si="11"/>
        <v>44673.89196</v>
      </c>
      <c r="AF422" s="52">
        <f t="shared" si="11"/>
        <v>45370.34795</v>
      </c>
      <c r="AG422" s="52">
        <f t="shared" si="11"/>
        <v>46035.60394</v>
      </c>
      <c r="AH422" s="52">
        <f t="shared" si="11"/>
        <v>46799.25994</v>
      </c>
      <c r="AI422" s="52">
        <f t="shared" si="11"/>
        <v>47394.71593</v>
      </c>
      <c r="AJ422" s="52">
        <f t="shared" si="11"/>
        <v>47999.67192</v>
      </c>
      <c r="AK422" s="52">
        <f t="shared" si="11"/>
        <v>48716.92792</v>
      </c>
      <c r="AL422" s="52">
        <f t="shared" si="11"/>
        <v>49413.58391</v>
      </c>
      <c r="AM422" s="52">
        <f t="shared" si="11"/>
        <v>48062.3399</v>
      </c>
      <c r="AN422" s="52">
        <f t="shared" si="11"/>
        <v>48014.9959</v>
      </c>
      <c r="AO422" s="52">
        <f t="shared" si="11"/>
        <v>44889.75189</v>
      </c>
      <c r="AP422" s="52">
        <f t="shared" si="11"/>
        <v>43997.50789</v>
      </c>
      <c r="AQ422" s="52">
        <f t="shared" si="11"/>
        <v>50701.06388</v>
      </c>
      <c r="AR422" s="52">
        <f t="shared" si="11"/>
        <v>52507.21987</v>
      </c>
      <c r="AS422" s="52">
        <f t="shared" si="11"/>
        <v>53741.77587</v>
      </c>
      <c r="AT422" s="52">
        <f t="shared" si="11"/>
        <v>55300.73186</v>
      </c>
      <c r="AU422" s="52">
        <f t="shared" si="11"/>
        <v>55321.08785</v>
      </c>
      <c r="AV422" s="52">
        <f t="shared" si="11"/>
        <v>56717.64385</v>
      </c>
      <c r="AW422" s="52">
        <f t="shared" si="11"/>
        <v>55998.89984</v>
      </c>
      <c r="AX422" s="52">
        <f t="shared" si="11"/>
        <v>55943.15583</v>
      </c>
      <c r="AY422" s="52">
        <f t="shared" si="11"/>
        <v>54381.21183</v>
      </c>
      <c r="AZ422" s="52">
        <f t="shared" si="11"/>
        <v>58821.46782</v>
      </c>
      <c r="BA422" s="52">
        <f t="shared" si="11"/>
        <v>59419.92382</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4738.8</v>
      </c>
      <c r="Y423" s="199">
        <f>'Assumptions (NG)'!X189</f>
        <v>768.2</v>
      </c>
      <c r="Z423" s="52">
        <f>'Assumptions (NG)'!Y189</f>
        <v>578</v>
      </c>
      <c r="AA423" s="52">
        <f>'Assumptions (NG)'!Z189</f>
        <v>941</v>
      </c>
      <c r="AB423" s="52">
        <f>'Assumptions (NG)'!AA189</f>
        <v>2261.4</v>
      </c>
      <c r="AC423" s="52">
        <f>'Assumptions (NG)'!AB189</f>
        <v>28.8</v>
      </c>
      <c r="AD423" s="52">
        <f>'Assumptions (NG)'!AC189</f>
        <v>28.8</v>
      </c>
      <c r="AE423" s="52">
        <f>'Assumptions (NG)'!AD189</f>
        <v>0</v>
      </c>
      <c r="AF423" s="52">
        <f>'Assumptions (NG)'!AE189</f>
        <v>0</v>
      </c>
      <c r="AG423" s="52">
        <f>'Assumptions (NG)'!AF189</f>
        <v>0</v>
      </c>
      <c r="AH423" s="52">
        <f>'Assumptions (NG)'!AG189</f>
        <v>71.2</v>
      </c>
      <c r="AI423" s="52">
        <f>'Assumptions (NG)'!AH189</f>
        <v>15.9</v>
      </c>
      <c r="AJ423" s="52">
        <f>'Assumptions (NG)'!AI189</f>
        <v>16.8</v>
      </c>
      <c r="AK423" s="52">
        <f>'Assumptions (NG)'!AJ189</f>
        <v>25</v>
      </c>
      <c r="AL423" s="52">
        <f>'Assumptions (NG)'!AK189</f>
        <v>101.7</v>
      </c>
      <c r="AM423" s="52">
        <f>'Assumptions (NG)'!AL189</f>
        <v>50.4</v>
      </c>
      <c r="AN423" s="52">
        <f>'Assumptions (NG)'!AM189</f>
        <v>0</v>
      </c>
      <c r="AO423" s="52">
        <f>'Assumptions (NG)'!AN189</f>
        <v>0</v>
      </c>
      <c r="AP423" s="52">
        <f>'Assumptions (NG)'!AO189</f>
        <v>37.1</v>
      </c>
      <c r="AQ423" s="52">
        <f>'Assumptions (NG)'!AP189</f>
        <v>0</v>
      </c>
      <c r="AR423" s="52">
        <f>'Assumptions (NG)'!AQ189</f>
        <v>126.2</v>
      </c>
      <c r="AS423" s="52">
        <f>'Assumptions (NG)'!AR189</f>
        <v>38.9</v>
      </c>
      <c r="AT423" s="52">
        <f>'Assumptions (NG)'!AS189</f>
        <v>23</v>
      </c>
      <c r="AU423" s="52">
        <f>'Assumptions (NG)'!AT189</f>
        <v>1078.7</v>
      </c>
      <c r="AV423" s="52">
        <f>'Assumptions (NG)'!AU189</f>
        <v>2127.9</v>
      </c>
      <c r="AW423" s="52">
        <f>'Assumptions (NG)'!AV189</f>
        <v>781.4</v>
      </c>
      <c r="AX423" s="52">
        <f>'Assumptions (NG)'!AW189</f>
        <v>407.8</v>
      </c>
      <c r="AY423" s="52">
        <f>'Assumptions (NG)'!AX189</f>
        <v>251</v>
      </c>
      <c r="AZ423" s="52">
        <f>'Assumptions (NG)'!AY189</f>
        <v>1175.2</v>
      </c>
      <c r="BA423" s="52">
        <f>'Assumptions (NG)'!AZ189</f>
        <v>6653.2</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30992.3</v>
      </c>
      <c r="Y424" s="148">
        <f t="shared" ref="Y424:BA424" si="12">X424-Y423+X439</f>
        <v>35070.82773</v>
      </c>
      <c r="Z424" s="148">
        <f t="shared" si="12"/>
        <v>35368.95546</v>
      </c>
      <c r="AA424" s="148">
        <f t="shared" si="12"/>
        <v>35113.88319</v>
      </c>
      <c r="AB424" s="148">
        <f t="shared" si="12"/>
        <v>33901.41092</v>
      </c>
      <c r="AC424" s="148">
        <f t="shared" si="12"/>
        <v>36241.93865</v>
      </c>
      <c r="AD424" s="148">
        <f t="shared" si="12"/>
        <v>36349.86638</v>
      </c>
      <c r="AE424" s="148">
        <f t="shared" si="12"/>
        <v>36486.59411</v>
      </c>
      <c r="AF424" s="148">
        <f t="shared" si="12"/>
        <v>36594.52184</v>
      </c>
      <c r="AG424" s="148">
        <f t="shared" si="12"/>
        <v>36702.44957</v>
      </c>
      <c r="AH424" s="148">
        <f t="shared" si="12"/>
        <v>36739.1773</v>
      </c>
      <c r="AI424" s="148">
        <f t="shared" si="12"/>
        <v>36902.40503</v>
      </c>
      <c r="AJ424" s="148">
        <f t="shared" si="12"/>
        <v>37009.43276</v>
      </c>
      <c r="AK424" s="148">
        <f t="shared" si="12"/>
        <v>37109.16049</v>
      </c>
      <c r="AL424" s="148">
        <f t="shared" si="12"/>
        <v>37140.38821</v>
      </c>
      <c r="AM424" s="148">
        <f t="shared" si="12"/>
        <v>37299.61594</v>
      </c>
      <c r="AN424" s="148">
        <f t="shared" si="12"/>
        <v>37457.94367</v>
      </c>
      <c r="AO424" s="148">
        <f t="shared" si="12"/>
        <v>37565.8714</v>
      </c>
      <c r="AP424" s="148">
        <f t="shared" si="12"/>
        <v>37636.69913</v>
      </c>
      <c r="AQ424" s="148">
        <f t="shared" si="12"/>
        <v>37781.72686</v>
      </c>
      <c r="AR424" s="148">
        <f t="shared" si="12"/>
        <v>37763.45459</v>
      </c>
      <c r="AS424" s="148">
        <f t="shared" si="12"/>
        <v>37958.68232</v>
      </c>
      <c r="AT424" s="148">
        <f t="shared" si="12"/>
        <v>38082.51005</v>
      </c>
      <c r="AU424" s="148">
        <f t="shared" si="12"/>
        <v>37134.73778</v>
      </c>
      <c r="AV424" s="148">
        <f t="shared" si="12"/>
        <v>36193.46551</v>
      </c>
      <c r="AW424" s="148">
        <f t="shared" si="12"/>
        <v>37647.89324</v>
      </c>
      <c r="AX424" s="148">
        <f t="shared" si="12"/>
        <v>38129.42097</v>
      </c>
      <c r="AY424" s="148">
        <f t="shared" si="12"/>
        <v>38394.1487</v>
      </c>
      <c r="AZ424" s="148">
        <f t="shared" si="12"/>
        <v>37577.87643</v>
      </c>
      <c r="BA424" s="148">
        <f t="shared" si="12"/>
        <v>32207.80416</v>
      </c>
      <c r="BB424" s="148"/>
    </row>
    <row r="425" ht="15.75" customHeight="1">
      <c r="A425" s="201" t="s">
        <v>381</v>
      </c>
      <c r="B425" s="202" t="s">
        <v>149</v>
      </c>
      <c r="C425" s="153">
        <f t="shared" ref="C425:BA425" si="13">sum(C426:C427)</f>
        <v>29157.8</v>
      </c>
      <c r="D425" s="153">
        <f t="shared" si="13"/>
        <v>36585.7</v>
      </c>
      <c r="E425" s="153">
        <f t="shared" si="13"/>
        <v>46860.8</v>
      </c>
      <c r="F425" s="153">
        <f t="shared" si="13"/>
        <v>57734.9</v>
      </c>
      <c r="G425" s="153">
        <f t="shared" si="13"/>
        <v>60620.8</v>
      </c>
      <c r="H425" s="153">
        <f t="shared" si="13"/>
        <v>61999.5</v>
      </c>
      <c r="I425" s="153">
        <f t="shared" si="13"/>
        <v>62933.5</v>
      </c>
      <c r="J425" s="153">
        <f t="shared" si="13"/>
        <v>63553.5</v>
      </c>
      <c r="K425" s="153">
        <f t="shared" si="13"/>
        <v>64195.6</v>
      </c>
      <c r="L425" s="153">
        <f t="shared" si="13"/>
        <v>64421.9</v>
      </c>
      <c r="M425" s="153">
        <f t="shared" si="13"/>
        <v>66247</v>
      </c>
      <c r="N425" s="153">
        <f t="shared" si="13"/>
        <v>68337.9</v>
      </c>
      <c r="O425" s="153">
        <f t="shared" si="13"/>
        <v>72709.2</v>
      </c>
      <c r="P425" s="153">
        <f t="shared" si="13"/>
        <v>73449</v>
      </c>
      <c r="Q425" s="153">
        <f t="shared" si="13"/>
        <v>74273.5</v>
      </c>
      <c r="R425" s="153">
        <f t="shared" si="13"/>
        <v>73966</v>
      </c>
      <c r="S425" s="153">
        <f t="shared" si="13"/>
        <v>73845.1</v>
      </c>
      <c r="T425" s="153">
        <f t="shared" si="13"/>
        <v>73972.4</v>
      </c>
      <c r="U425" s="153">
        <f t="shared" si="13"/>
        <v>75445.8</v>
      </c>
      <c r="V425" s="153">
        <f t="shared" si="13"/>
        <v>75445.8</v>
      </c>
      <c r="W425" s="153">
        <f t="shared" si="13"/>
        <v>75445.8</v>
      </c>
      <c r="X425" s="148">
        <f t="shared" si="13"/>
        <v>76262.18372</v>
      </c>
      <c r="Y425" s="148">
        <f t="shared" si="13"/>
        <v>77078.56745</v>
      </c>
      <c r="Z425" s="148">
        <f t="shared" si="13"/>
        <v>77894.95117</v>
      </c>
      <c r="AA425" s="148">
        <f t="shared" si="13"/>
        <v>78711.33489</v>
      </c>
      <c r="AB425" s="148">
        <f t="shared" si="13"/>
        <v>79527.71862</v>
      </c>
      <c r="AC425" s="148">
        <f t="shared" si="13"/>
        <v>80344.10234</v>
      </c>
      <c r="AD425" s="148">
        <f t="shared" si="13"/>
        <v>81160.48606</v>
      </c>
      <c r="AE425" s="148">
        <f t="shared" si="13"/>
        <v>81976.86979</v>
      </c>
      <c r="AF425" s="148">
        <f t="shared" si="13"/>
        <v>82793.25351</v>
      </c>
      <c r="AG425" s="148">
        <f t="shared" si="13"/>
        <v>83609.63723</v>
      </c>
      <c r="AH425" s="148">
        <f t="shared" si="13"/>
        <v>84426.02096</v>
      </c>
      <c r="AI425" s="148">
        <f t="shared" si="13"/>
        <v>85242.40468</v>
      </c>
      <c r="AJ425" s="148">
        <f t="shared" si="13"/>
        <v>86058.7884</v>
      </c>
      <c r="AK425" s="148">
        <f t="shared" si="13"/>
        <v>86875.17213</v>
      </c>
      <c r="AL425" s="148">
        <f t="shared" si="13"/>
        <v>87691.55585</v>
      </c>
      <c r="AM425" s="148">
        <f t="shared" si="13"/>
        <v>88507.93957</v>
      </c>
      <c r="AN425" s="148">
        <f t="shared" si="13"/>
        <v>89324.3233</v>
      </c>
      <c r="AO425" s="148">
        <f t="shared" si="13"/>
        <v>90140.70702</v>
      </c>
      <c r="AP425" s="148">
        <f t="shared" si="13"/>
        <v>90957.09074</v>
      </c>
      <c r="AQ425" s="148">
        <f t="shared" si="13"/>
        <v>91773.47447</v>
      </c>
      <c r="AR425" s="148">
        <f t="shared" si="13"/>
        <v>92589.85819</v>
      </c>
      <c r="AS425" s="148">
        <f t="shared" si="13"/>
        <v>93406.24191</v>
      </c>
      <c r="AT425" s="148">
        <f t="shared" si="13"/>
        <v>94222.62563</v>
      </c>
      <c r="AU425" s="148">
        <f t="shared" si="13"/>
        <v>95039.00936</v>
      </c>
      <c r="AV425" s="148">
        <f t="shared" si="13"/>
        <v>95855.39308</v>
      </c>
      <c r="AW425" s="148">
        <f t="shared" si="13"/>
        <v>96671.7768</v>
      </c>
      <c r="AX425" s="148">
        <f t="shared" si="13"/>
        <v>97488.16053</v>
      </c>
      <c r="AY425" s="148">
        <f t="shared" si="13"/>
        <v>98304.54425</v>
      </c>
      <c r="AZ425" s="148">
        <f t="shared" si="13"/>
        <v>99120.92797</v>
      </c>
      <c r="BA425" s="148">
        <f t="shared" si="13"/>
        <v>99937.3117</v>
      </c>
    </row>
    <row r="426" ht="15.75" customHeight="1">
      <c r="A426" s="201" t="s">
        <v>382</v>
      </c>
      <c r="B426" s="202" t="s">
        <v>149</v>
      </c>
      <c r="C426" s="152">
        <v>3740.2</v>
      </c>
      <c r="D426" s="152">
        <v>6775.2</v>
      </c>
      <c r="E426" s="152">
        <v>13643.9</v>
      </c>
      <c r="F426" s="152">
        <v>22113.3</v>
      </c>
      <c r="G426" s="152">
        <v>24587.6</v>
      </c>
      <c r="H426" s="152">
        <v>25964.2</v>
      </c>
      <c r="I426" s="152">
        <v>26814.7</v>
      </c>
      <c r="J426" s="152">
        <v>26814.7</v>
      </c>
      <c r="K426" s="152">
        <v>27502.8</v>
      </c>
      <c r="L426" s="152">
        <v>27502.8</v>
      </c>
      <c r="M426" s="152">
        <v>28930.0</v>
      </c>
      <c r="N426" s="152">
        <v>31121.4</v>
      </c>
      <c r="O426" s="152">
        <v>35583.2</v>
      </c>
      <c r="P426" s="152">
        <v>36313.2</v>
      </c>
      <c r="Q426" s="152">
        <v>37153.2</v>
      </c>
      <c r="R426" s="152">
        <v>37153.2</v>
      </c>
      <c r="S426" s="152">
        <v>37153.2</v>
      </c>
      <c r="T426" s="152">
        <v>37153.2</v>
      </c>
      <c r="U426" s="152">
        <v>39714.7</v>
      </c>
      <c r="V426" s="153">
        <f t="shared" ref="V426:W426" si="14">U426+V438</f>
        <v>39714.7</v>
      </c>
      <c r="W426" s="153">
        <f t="shared" si="14"/>
        <v>39714.7</v>
      </c>
      <c r="X426" s="164">
        <f t="shared" ref="X426:AZ426" si="15">W426+($BA$426-$W$426)/($BA$2-$W$2)</f>
        <v>40423.15599</v>
      </c>
      <c r="Y426" s="164">
        <f t="shared" si="15"/>
        <v>41131.61199</v>
      </c>
      <c r="Z426" s="164">
        <f t="shared" si="15"/>
        <v>41840.06798</v>
      </c>
      <c r="AA426" s="164">
        <f t="shared" si="15"/>
        <v>42548.52397</v>
      </c>
      <c r="AB426" s="164">
        <f t="shared" si="15"/>
        <v>43256.97997</v>
      </c>
      <c r="AC426" s="164">
        <f t="shared" si="15"/>
        <v>43965.43596</v>
      </c>
      <c r="AD426" s="164">
        <f t="shared" si="15"/>
        <v>44673.89196</v>
      </c>
      <c r="AE426" s="164">
        <f t="shared" si="15"/>
        <v>45382.34795</v>
      </c>
      <c r="AF426" s="164">
        <f t="shared" si="15"/>
        <v>46090.80394</v>
      </c>
      <c r="AG426" s="164">
        <f t="shared" si="15"/>
        <v>46799.25994</v>
      </c>
      <c r="AH426" s="164">
        <f t="shared" si="15"/>
        <v>47507.71593</v>
      </c>
      <c r="AI426" s="164">
        <f t="shared" si="15"/>
        <v>48216.17192</v>
      </c>
      <c r="AJ426" s="164">
        <f t="shared" si="15"/>
        <v>48924.62792</v>
      </c>
      <c r="AK426" s="164">
        <f t="shared" si="15"/>
        <v>49633.08391</v>
      </c>
      <c r="AL426" s="164">
        <f t="shared" si="15"/>
        <v>50341.5399</v>
      </c>
      <c r="AM426" s="164">
        <f t="shared" si="15"/>
        <v>51049.9959</v>
      </c>
      <c r="AN426" s="164">
        <f t="shared" si="15"/>
        <v>51758.45189</v>
      </c>
      <c r="AO426" s="164">
        <f t="shared" si="15"/>
        <v>52466.90789</v>
      </c>
      <c r="AP426" s="164">
        <f t="shared" si="15"/>
        <v>53175.36388</v>
      </c>
      <c r="AQ426" s="164">
        <f t="shared" si="15"/>
        <v>53883.81987</v>
      </c>
      <c r="AR426" s="164">
        <f t="shared" si="15"/>
        <v>54592.27587</v>
      </c>
      <c r="AS426" s="164">
        <f t="shared" si="15"/>
        <v>55300.73186</v>
      </c>
      <c r="AT426" s="164">
        <f t="shared" si="15"/>
        <v>56009.18785</v>
      </c>
      <c r="AU426" s="164">
        <f t="shared" si="15"/>
        <v>56717.64385</v>
      </c>
      <c r="AV426" s="164">
        <f t="shared" si="15"/>
        <v>57426.09984</v>
      </c>
      <c r="AW426" s="164">
        <f t="shared" si="15"/>
        <v>58134.55583</v>
      </c>
      <c r="AX426" s="164">
        <f t="shared" si="15"/>
        <v>58843.01183</v>
      </c>
      <c r="AY426" s="164">
        <f t="shared" si="15"/>
        <v>59551.46782</v>
      </c>
      <c r="AZ426" s="164">
        <f t="shared" si="15"/>
        <v>60259.92382</v>
      </c>
      <c r="BA426" s="155">
        <f>Inputs!$H$5</f>
        <v>60968.37981</v>
      </c>
    </row>
    <row r="427" ht="15.75" customHeight="1">
      <c r="A427" s="201" t="s">
        <v>383</v>
      </c>
      <c r="B427" s="202" t="s">
        <v>149</v>
      </c>
      <c r="C427" s="152">
        <v>25417.6</v>
      </c>
      <c r="D427" s="152">
        <v>29810.5</v>
      </c>
      <c r="E427" s="152">
        <v>33216.9</v>
      </c>
      <c r="F427" s="152">
        <v>35621.6</v>
      </c>
      <c r="G427" s="152">
        <v>36033.2</v>
      </c>
      <c r="H427" s="152">
        <v>36035.3</v>
      </c>
      <c r="I427" s="152">
        <v>36118.8</v>
      </c>
      <c r="J427" s="152">
        <v>36738.8</v>
      </c>
      <c r="K427" s="152">
        <v>36692.8</v>
      </c>
      <c r="L427" s="152">
        <v>36919.1</v>
      </c>
      <c r="M427" s="152">
        <v>37317.0</v>
      </c>
      <c r="N427" s="152">
        <v>37216.5</v>
      </c>
      <c r="O427" s="152">
        <v>37126.0</v>
      </c>
      <c r="P427" s="152">
        <v>37135.8</v>
      </c>
      <c r="Q427" s="152">
        <v>37120.3</v>
      </c>
      <c r="R427" s="152">
        <v>36812.8</v>
      </c>
      <c r="S427" s="152">
        <v>36691.9</v>
      </c>
      <c r="T427" s="152">
        <v>36819.2</v>
      </c>
      <c r="U427" s="152">
        <v>35731.1</v>
      </c>
      <c r="V427" s="153">
        <f t="shared" ref="V427:W427" si="16">U427+V439</f>
        <v>35731.1</v>
      </c>
      <c r="W427" s="153">
        <f t="shared" si="16"/>
        <v>35731.1</v>
      </c>
      <c r="X427" s="164">
        <f t="shared" ref="X427:AZ427" si="17">W427+($BA$427-$W$427)/($BA$2-$W$2)</f>
        <v>35839.02773</v>
      </c>
      <c r="Y427" s="164">
        <f t="shared" si="17"/>
        <v>35946.95546</v>
      </c>
      <c r="Z427" s="164">
        <f t="shared" si="17"/>
        <v>36054.88319</v>
      </c>
      <c r="AA427" s="164">
        <f t="shared" si="17"/>
        <v>36162.81092</v>
      </c>
      <c r="AB427" s="164">
        <f t="shared" si="17"/>
        <v>36270.73865</v>
      </c>
      <c r="AC427" s="164">
        <f t="shared" si="17"/>
        <v>36378.66638</v>
      </c>
      <c r="AD427" s="164">
        <f t="shared" si="17"/>
        <v>36486.59411</v>
      </c>
      <c r="AE427" s="164">
        <f t="shared" si="17"/>
        <v>36594.52184</v>
      </c>
      <c r="AF427" s="164">
        <f t="shared" si="17"/>
        <v>36702.44957</v>
      </c>
      <c r="AG427" s="164">
        <f t="shared" si="17"/>
        <v>36810.3773</v>
      </c>
      <c r="AH427" s="164">
        <f t="shared" si="17"/>
        <v>36918.30503</v>
      </c>
      <c r="AI427" s="164">
        <f t="shared" si="17"/>
        <v>37026.23276</v>
      </c>
      <c r="AJ427" s="164">
        <f t="shared" si="17"/>
        <v>37134.16049</v>
      </c>
      <c r="AK427" s="164">
        <f t="shared" si="17"/>
        <v>37242.08821</v>
      </c>
      <c r="AL427" s="164">
        <f t="shared" si="17"/>
        <v>37350.01594</v>
      </c>
      <c r="AM427" s="164">
        <f t="shared" si="17"/>
        <v>37457.94367</v>
      </c>
      <c r="AN427" s="164">
        <f t="shared" si="17"/>
        <v>37565.8714</v>
      </c>
      <c r="AO427" s="164">
        <f t="shared" si="17"/>
        <v>37673.79913</v>
      </c>
      <c r="AP427" s="164">
        <f t="shared" si="17"/>
        <v>37781.72686</v>
      </c>
      <c r="AQ427" s="164">
        <f t="shared" si="17"/>
        <v>37889.65459</v>
      </c>
      <c r="AR427" s="164">
        <f t="shared" si="17"/>
        <v>37997.58232</v>
      </c>
      <c r="AS427" s="164">
        <f t="shared" si="17"/>
        <v>38105.51005</v>
      </c>
      <c r="AT427" s="164">
        <f t="shared" si="17"/>
        <v>38213.43778</v>
      </c>
      <c r="AU427" s="164">
        <f t="shared" si="17"/>
        <v>38321.36551</v>
      </c>
      <c r="AV427" s="164">
        <f t="shared" si="17"/>
        <v>38429.29324</v>
      </c>
      <c r="AW427" s="164">
        <f t="shared" si="17"/>
        <v>38537.22097</v>
      </c>
      <c r="AX427" s="164">
        <f t="shared" si="17"/>
        <v>38645.1487</v>
      </c>
      <c r="AY427" s="164">
        <f t="shared" si="17"/>
        <v>38753.07643</v>
      </c>
      <c r="AZ427" s="164">
        <f t="shared" si="17"/>
        <v>38861.00416</v>
      </c>
      <c r="BA427" s="155">
        <f>Inputs!$H$6</f>
        <v>38968.93189</v>
      </c>
    </row>
    <row r="428" ht="15.75" customHeight="1">
      <c r="A428" s="195" t="s">
        <v>384</v>
      </c>
      <c r="B428" s="166" t="s">
        <v>150</v>
      </c>
      <c r="C428" s="203">
        <f t="shared" ref="C428:W428" si="18">sum(C429:C430)</f>
        <v>20.372323</v>
      </c>
      <c r="D428" s="203">
        <f t="shared" si="18"/>
        <v>34.395079</v>
      </c>
      <c r="E428" s="203">
        <f t="shared" si="18"/>
        <v>48.293375</v>
      </c>
      <c r="F428" s="203">
        <f t="shared" si="18"/>
        <v>29.867957</v>
      </c>
      <c r="G428" s="203">
        <f t="shared" si="18"/>
        <v>40.374236</v>
      </c>
      <c r="H428" s="203">
        <f t="shared" si="18"/>
        <v>48.105276</v>
      </c>
      <c r="I428" s="203">
        <f t="shared" si="18"/>
        <v>58.001567</v>
      </c>
      <c r="J428" s="203">
        <f t="shared" si="18"/>
        <v>71.788932</v>
      </c>
      <c r="K428" s="203">
        <f t="shared" si="18"/>
        <v>66.772318</v>
      </c>
      <c r="L428" s="203">
        <f t="shared" si="18"/>
        <v>90.43153</v>
      </c>
      <c r="M428" s="203">
        <f t="shared" si="18"/>
        <v>114.415254</v>
      </c>
      <c r="N428" s="203">
        <f t="shared" si="18"/>
        <v>131.54118</v>
      </c>
      <c r="O428" s="203">
        <f t="shared" si="18"/>
        <v>178.502541</v>
      </c>
      <c r="P428" s="203">
        <f t="shared" si="18"/>
        <v>163.526402</v>
      </c>
      <c r="Q428" s="203">
        <f t="shared" si="18"/>
        <v>168.180687</v>
      </c>
      <c r="R428" s="203">
        <f t="shared" si="18"/>
        <v>213.848298</v>
      </c>
      <c r="S428" s="203">
        <f t="shared" si="18"/>
        <v>227.697292</v>
      </c>
      <c r="T428" s="203">
        <f t="shared" si="18"/>
        <v>217.87913</v>
      </c>
      <c r="U428" s="203">
        <f t="shared" si="18"/>
        <v>238.752588</v>
      </c>
      <c r="V428" s="203">
        <f t="shared" si="18"/>
        <v>238.752588</v>
      </c>
      <c r="W428" s="203">
        <f t="shared" si="18"/>
        <v>238.752588</v>
      </c>
      <c r="X428" s="148">
        <f t="shared" ref="X428:BA428" si="19">sum(X$429:X$430)</f>
        <v>240.8289652</v>
      </c>
      <c r="Y428" s="148">
        <f t="shared" si="19"/>
        <v>242.9053424</v>
      </c>
      <c r="Z428" s="148">
        <f t="shared" si="19"/>
        <v>244.9817196</v>
      </c>
      <c r="AA428" s="148">
        <f t="shared" si="19"/>
        <v>247.0580969</v>
      </c>
      <c r="AB428" s="148">
        <f t="shared" si="19"/>
        <v>249.1344741</v>
      </c>
      <c r="AC428" s="148">
        <f t="shared" si="19"/>
        <v>251.2108513</v>
      </c>
      <c r="AD428" s="148">
        <f t="shared" si="19"/>
        <v>253.2872285</v>
      </c>
      <c r="AE428" s="148">
        <f t="shared" si="19"/>
        <v>255.3636057</v>
      </c>
      <c r="AF428" s="148">
        <f t="shared" si="19"/>
        <v>257.4399829</v>
      </c>
      <c r="AG428" s="148">
        <f t="shared" si="19"/>
        <v>259.5163601</v>
      </c>
      <c r="AH428" s="148">
        <f t="shared" si="19"/>
        <v>261.5927373</v>
      </c>
      <c r="AI428" s="148">
        <f t="shared" si="19"/>
        <v>263.6691146</v>
      </c>
      <c r="AJ428" s="148">
        <f t="shared" si="19"/>
        <v>265.7454918</v>
      </c>
      <c r="AK428" s="148">
        <f t="shared" si="19"/>
        <v>267.821869</v>
      </c>
      <c r="AL428" s="148">
        <f t="shared" si="19"/>
        <v>269.8982462</v>
      </c>
      <c r="AM428" s="148">
        <f t="shared" si="19"/>
        <v>271.9746234</v>
      </c>
      <c r="AN428" s="148">
        <f t="shared" si="19"/>
        <v>274.0510006</v>
      </c>
      <c r="AO428" s="148">
        <f t="shared" si="19"/>
        <v>276.1273778</v>
      </c>
      <c r="AP428" s="148">
        <f t="shared" si="19"/>
        <v>278.2037551</v>
      </c>
      <c r="AQ428" s="148">
        <f t="shared" si="19"/>
        <v>280.2801323</v>
      </c>
      <c r="AR428" s="148">
        <f t="shared" si="19"/>
        <v>282.3565095</v>
      </c>
      <c r="AS428" s="148">
        <f t="shared" si="19"/>
        <v>284.4328867</v>
      </c>
      <c r="AT428" s="148">
        <f t="shared" si="19"/>
        <v>286.5092639</v>
      </c>
      <c r="AU428" s="148">
        <f t="shared" si="19"/>
        <v>288.5856411</v>
      </c>
      <c r="AV428" s="148">
        <f t="shared" si="19"/>
        <v>290.6620183</v>
      </c>
      <c r="AW428" s="148">
        <f t="shared" si="19"/>
        <v>292.7383955</v>
      </c>
      <c r="AX428" s="148">
        <f t="shared" si="19"/>
        <v>294.8147728</v>
      </c>
      <c r="AY428" s="148">
        <f t="shared" si="19"/>
        <v>296.89115</v>
      </c>
      <c r="AZ428" s="148">
        <f t="shared" si="19"/>
        <v>298.9675272</v>
      </c>
      <c r="BA428" s="148">
        <f t="shared" si="19"/>
        <v>301.0439044</v>
      </c>
    </row>
    <row r="429" ht="15.75" customHeight="1">
      <c r="A429" s="204" t="s">
        <v>385</v>
      </c>
      <c r="B429" s="202" t="s">
        <v>150</v>
      </c>
      <c r="C429" s="205">
        <v>11.4674532</v>
      </c>
      <c r="D429" s="205">
        <v>20.7727632</v>
      </c>
      <c r="E429" s="205">
        <v>41.8321974</v>
      </c>
      <c r="F429" s="205">
        <v>26.8811613</v>
      </c>
      <c r="G429" s="205">
        <v>36.3368124</v>
      </c>
      <c r="H429" s="205">
        <v>43.2947484</v>
      </c>
      <c r="I429" s="205">
        <v>52.2014103</v>
      </c>
      <c r="J429" s="205">
        <v>64.6100388</v>
      </c>
      <c r="K429" s="205">
        <v>60.0950862</v>
      </c>
      <c r="L429" s="205">
        <v>81.388377</v>
      </c>
      <c r="M429" s="205">
        <v>102.9737286</v>
      </c>
      <c r="N429" s="205">
        <v>118.387062</v>
      </c>
      <c r="O429" s="205">
        <v>160.6522869</v>
      </c>
      <c r="P429" s="205">
        <v>147.1737618</v>
      </c>
      <c r="Q429" s="205">
        <v>151.3626183</v>
      </c>
      <c r="R429" s="205">
        <v>182.25873792</v>
      </c>
      <c r="S429" s="205">
        <v>179.0041176</v>
      </c>
      <c r="T429" s="205">
        <v>165.98563632</v>
      </c>
      <c r="U429" s="205">
        <v>191.3454246</v>
      </c>
      <c r="V429" s="206">
        <f t="shared" ref="V429:W429" si="20">U429</f>
        <v>191.3454246</v>
      </c>
      <c r="W429" s="206">
        <f t="shared" si="20"/>
        <v>191.3454246</v>
      </c>
      <c r="X429" s="164">
        <f t="shared" ref="X429:AZ429" si="21">W429+($BA$429-$W$429)/($BA$2-$W$2)</f>
        <v>194.515524</v>
      </c>
      <c r="Y429" s="148">
        <f t="shared" si="21"/>
        <v>197.6856234</v>
      </c>
      <c r="Z429" s="148">
        <f t="shared" si="21"/>
        <v>200.8557229</v>
      </c>
      <c r="AA429" s="148">
        <f t="shared" si="21"/>
        <v>204.0258223</v>
      </c>
      <c r="AB429" s="148">
        <f t="shared" si="21"/>
        <v>207.1959217</v>
      </c>
      <c r="AC429" s="148">
        <f t="shared" si="21"/>
        <v>210.3660211</v>
      </c>
      <c r="AD429" s="148">
        <f t="shared" si="21"/>
        <v>213.5361205</v>
      </c>
      <c r="AE429" s="148">
        <f t="shared" si="21"/>
        <v>216.7062199</v>
      </c>
      <c r="AF429" s="148">
        <f t="shared" si="21"/>
        <v>219.8763194</v>
      </c>
      <c r="AG429" s="148">
        <f t="shared" si="21"/>
        <v>223.0464188</v>
      </c>
      <c r="AH429" s="148">
        <f t="shared" si="21"/>
        <v>226.2165182</v>
      </c>
      <c r="AI429" s="148">
        <f t="shared" si="21"/>
        <v>229.3866176</v>
      </c>
      <c r="AJ429" s="148">
        <f t="shared" si="21"/>
        <v>232.556717</v>
      </c>
      <c r="AK429" s="148">
        <f t="shared" si="21"/>
        <v>235.7268164</v>
      </c>
      <c r="AL429" s="148">
        <f t="shared" si="21"/>
        <v>238.8969159</v>
      </c>
      <c r="AM429" s="148">
        <f t="shared" si="21"/>
        <v>242.0670153</v>
      </c>
      <c r="AN429" s="148">
        <f t="shared" si="21"/>
        <v>245.2371147</v>
      </c>
      <c r="AO429" s="148">
        <f t="shared" si="21"/>
        <v>248.4072141</v>
      </c>
      <c r="AP429" s="148">
        <f t="shared" si="21"/>
        <v>251.5773135</v>
      </c>
      <c r="AQ429" s="148">
        <f t="shared" si="21"/>
        <v>254.7474129</v>
      </c>
      <c r="AR429" s="148">
        <f t="shared" si="21"/>
        <v>257.9175124</v>
      </c>
      <c r="AS429" s="148">
        <f t="shared" si="21"/>
        <v>261.0876118</v>
      </c>
      <c r="AT429" s="148">
        <f t="shared" si="21"/>
        <v>264.2577112</v>
      </c>
      <c r="AU429" s="148">
        <f t="shared" si="21"/>
        <v>267.4278106</v>
      </c>
      <c r="AV429" s="148">
        <f t="shared" si="21"/>
        <v>270.59791</v>
      </c>
      <c r="AW429" s="148">
        <f t="shared" si="21"/>
        <v>273.7680094</v>
      </c>
      <c r="AX429" s="148">
        <f t="shared" si="21"/>
        <v>276.9381089</v>
      </c>
      <c r="AY429" s="148">
        <f t="shared" si="21"/>
        <v>280.1082083</v>
      </c>
      <c r="AZ429" s="148">
        <f t="shared" si="21"/>
        <v>283.2783077</v>
      </c>
      <c r="BA429" s="155">
        <f>Inputs!$I$5</f>
        <v>286.4484071</v>
      </c>
    </row>
    <row r="430" ht="15.75" customHeight="1">
      <c r="A430" s="204" t="s">
        <v>386</v>
      </c>
      <c r="B430" s="202" t="s">
        <v>150</v>
      </c>
      <c r="C430" s="205">
        <v>8.9048698</v>
      </c>
      <c r="D430" s="205">
        <v>13.6223158</v>
      </c>
      <c r="E430" s="205">
        <v>6.4611776</v>
      </c>
      <c r="F430" s="205">
        <v>2.9867957</v>
      </c>
      <c r="G430" s="205">
        <v>4.0374236</v>
      </c>
      <c r="H430" s="205">
        <v>4.8105276</v>
      </c>
      <c r="I430" s="205">
        <v>5.8001567</v>
      </c>
      <c r="J430" s="205">
        <v>7.1788932</v>
      </c>
      <c r="K430" s="205">
        <v>6.6772318</v>
      </c>
      <c r="L430" s="205">
        <v>9.043153</v>
      </c>
      <c r="M430" s="205">
        <v>11.4415254</v>
      </c>
      <c r="N430" s="205">
        <v>13.154118</v>
      </c>
      <c r="O430" s="205">
        <v>17.8502541</v>
      </c>
      <c r="P430" s="205">
        <v>16.3526402</v>
      </c>
      <c r="Q430" s="205">
        <v>16.8180687</v>
      </c>
      <c r="R430" s="205">
        <v>31.58956008</v>
      </c>
      <c r="S430" s="205">
        <v>48.6931744</v>
      </c>
      <c r="T430" s="205">
        <v>51.89349368</v>
      </c>
      <c r="U430" s="205">
        <v>47.4071634</v>
      </c>
      <c r="V430" s="206">
        <f t="shared" ref="V430:W430" si="22">U430</f>
        <v>47.4071634</v>
      </c>
      <c r="W430" s="206">
        <f t="shared" si="22"/>
        <v>47.4071634</v>
      </c>
      <c r="X430" s="164">
        <f t="shared" ref="X430:AZ430" si="23">W430+($BA$430-$W$430)/($BA$2-$W$2)</f>
        <v>46.3134412</v>
      </c>
      <c r="Y430" s="148">
        <f t="shared" si="23"/>
        <v>45.21971899</v>
      </c>
      <c r="Z430" s="148">
        <f t="shared" si="23"/>
        <v>44.12599679</v>
      </c>
      <c r="AA430" s="148">
        <f t="shared" si="23"/>
        <v>43.03227458</v>
      </c>
      <c r="AB430" s="148">
        <f t="shared" si="23"/>
        <v>41.93855238</v>
      </c>
      <c r="AC430" s="148">
        <f t="shared" si="23"/>
        <v>40.84483018</v>
      </c>
      <c r="AD430" s="148">
        <f t="shared" si="23"/>
        <v>39.75110797</v>
      </c>
      <c r="AE430" s="148">
        <f t="shared" si="23"/>
        <v>38.65738577</v>
      </c>
      <c r="AF430" s="148">
        <f t="shared" si="23"/>
        <v>37.56366357</v>
      </c>
      <c r="AG430" s="148">
        <f t="shared" si="23"/>
        <v>36.46994136</v>
      </c>
      <c r="AH430" s="148">
        <f t="shared" si="23"/>
        <v>35.37621916</v>
      </c>
      <c r="AI430" s="148">
        <f t="shared" si="23"/>
        <v>34.28249695</v>
      </c>
      <c r="AJ430" s="148">
        <f t="shared" si="23"/>
        <v>33.18877475</v>
      </c>
      <c r="AK430" s="148">
        <f t="shared" si="23"/>
        <v>32.09505255</v>
      </c>
      <c r="AL430" s="148">
        <f t="shared" si="23"/>
        <v>31.00133034</v>
      </c>
      <c r="AM430" s="148">
        <f t="shared" si="23"/>
        <v>29.90760814</v>
      </c>
      <c r="AN430" s="148">
        <f t="shared" si="23"/>
        <v>28.81388594</v>
      </c>
      <c r="AO430" s="148">
        <f t="shared" si="23"/>
        <v>27.72016373</v>
      </c>
      <c r="AP430" s="148">
        <f t="shared" si="23"/>
        <v>26.62644153</v>
      </c>
      <c r="AQ430" s="148">
        <f t="shared" si="23"/>
        <v>25.53271932</v>
      </c>
      <c r="AR430" s="148">
        <f t="shared" si="23"/>
        <v>24.43899712</v>
      </c>
      <c r="AS430" s="148">
        <f t="shared" si="23"/>
        <v>23.34527492</v>
      </c>
      <c r="AT430" s="148">
        <f t="shared" si="23"/>
        <v>22.25155271</v>
      </c>
      <c r="AU430" s="148">
        <f t="shared" si="23"/>
        <v>21.15783051</v>
      </c>
      <c r="AV430" s="148">
        <f t="shared" si="23"/>
        <v>20.06410831</v>
      </c>
      <c r="AW430" s="148">
        <f t="shared" si="23"/>
        <v>18.9703861</v>
      </c>
      <c r="AX430" s="148">
        <f t="shared" si="23"/>
        <v>17.8766639</v>
      </c>
      <c r="AY430" s="148">
        <f t="shared" si="23"/>
        <v>16.78294169</v>
      </c>
      <c r="AZ430" s="148">
        <f t="shared" si="23"/>
        <v>15.68921949</v>
      </c>
      <c r="BA430" s="155">
        <f>Inputs!$I$6</f>
        <v>14.59549729</v>
      </c>
    </row>
    <row r="431" ht="15.75" customHeight="1">
      <c r="A431" s="207" t="s">
        <v>387</v>
      </c>
      <c r="B431" s="150" t="s">
        <v>388</v>
      </c>
      <c r="C431" s="208">
        <f t="shared" ref="C431:AZ431" si="24">C428/(C425*0.00876)</f>
        <v>0.07975936622</v>
      </c>
      <c r="D431" s="208">
        <f t="shared" si="24"/>
        <v>0.1073200426</v>
      </c>
      <c r="E431" s="208">
        <f t="shared" si="24"/>
        <v>0.1176450754</v>
      </c>
      <c r="F431" s="208">
        <f t="shared" si="24"/>
        <v>0.05905585932</v>
      </c>
      <c r="G431" s="208">
        <f t="shared" si="24"/>
        <v>0.07602887211</v>
      </c>
      <c r="H431" s="208">
        <f t="shared" si="24"/>
        <v>0.08857280886</v>
      </c>
      <c r="I431" s="208">
        <f t="shared" si="24"/>
        <v>0.1052092041</v>
      </c>
      <c r="J431" s="208">
        <f t="shared" si="24"/>
        <v>0.128947793</v>
      </c>
      <c r="K431" s="208">
        <f t="shared" si="24"/>
        <v>0.1187372769</v>
      </c>
      <c r="L431" s="208">
        <f t="shared" si="24"/>
        <v>0.1602441719</v>
      </c>
      <c r="M431" s="208">
        <f t="shared" si="24"/>
        <v>0.1971576382</v>
      </c>
      <c r="N431" s="208">
        <f t="shared" si="24"/>
        <v>0.2197333608</v>
      </c>
      <c r="O431" s="208">
        <f t="shared" si="24"/>
        <v>0.2802534259</v>
      </c>
      <c r="P431" s="208">
        <f t="shared" si="24"/>
        <v>0.2541545493</v>
      </c>
      <c r="Q431" s="208">
        <f t="shared" si="24"/>
        <v>0.2584866549</v>
      </c>
      <c r="R431" s="208">
        <f t="shared" si="24"/>
        <v>0.3300422649</v>
      </c>
      <c r="S431" s="208">
        <f t="shared" si="24"/>
        <v>0.3519914192</v>
      </c>
      <c r="T431" s="208">
        <f t="shared" si="24"/>
        <v>0.3362341468</v>
      </c>
      <c r="U431" s="208">
        <f t="shared" si="24"/>
        <v>0.36125088</v>
      </c>
      <c r="V431" s="208">
        <f t="shared" si="24"/>
        <v>0.36125088</v>
      </c>
      <c r="W431" s="208">
        <f t="shared" si="24"/>
        <v>0.36125088</v>
      </c>
      <c r="X431" s="208">
        <f t="shared" si="24"/>
        <v>0.3604917885</v>
      </c>
      <c r="Y431" s="208">
        <f t="shared" si="24"/>
        <v>0.359748777</v>
      </c>
      <c r="Z431" s="208">
        <f t="shared" si="24"/>
        <v>0.3590213398</v>
      </c>
      <c r="AA431" s="208">
        <f t="shared" si="24"/>
        <v>0.3583089924</v>
      </c>
      <c r="AB431" s="208">
        <f t="shared" si="24"/>
        <v>0.35761127</v>
      </c>
      <c r="AC431" s="208">
        <f t="shared" si="24"/>
        <v>0.3569277269</v>
      </c>
      <c r="AD431" s="208">
        <f t="shared" si="24"/>
        <v>0.3562579351</v>
      </c>
      <c r="AE431" s="208">
        <f t="shared" si="24"/>
        <v>0.3556014839</v>
      </c>
      <c r="AF431" s="208">
        <f t="shared" si="24"/>
        <v>0.3549579786</v>
      </c>
      <c r="AG431" s="208">
        <f t="shared" si="24"/>
        <v>0.3543270399</v>
      </c>
      <c r="AH431" s="208">
        <f t="shared" si="24"/>
        <v>0.3537083033</v>
      </c>
      <c r="AI431" s="208">
        <f t="shared" si="24"/>
        <v>0.3531014183</v>
      </c>
      <c r="AJ431" s="208">
        <f t="shared" si="24"/>
        <v>0.3525060475</v>
      </c>
      <c r="AK431" s="208">
        <f t="shared" si="24"/>
        <v>0.3519218664</v>
      </c>
      <c r="AL431" s="208">
        <f t="shared" si="24"/>
        <v>0.3513485624</v>
      </c>
      <c r="AM431" s="208">
        <f t="shared" si="24"/>
        <v>0.3507858345</v>
      </c>
      <c r="AN431" s="208">
        <f t="shared" si="24"/>
        <v>0.3502333927</v>
      </c>
      <c r="AO431" s="208">
        <f t="shared" si="24"/>
        <v>0.3496909577</v>
      </c>
      <c r="AP431" s="208">
        <f t="shared" si="24"/>
        <v>0.3491582599</v>
      </c>
      <c r="AQ431" s="208">
        <f t="shared" si="24"/>
        <v>0.3486350394</v>
      </c>
      <c r="AR431" s="208">
        <f t="shared" si="24"/>
        <v>0.3481210457</v>
      </c>
      <c r="AS431" s="208">
        <f t="shared" si="24"/>
        <v>0.3476160367</v>
      </c>
      <c r="AT431" s="208">
        <f t="shared" si="24"/>
        <v>0.3471197789</v>
      </c>
      <c r="AU431" s="208">
        <f t="shared" si="24"/>
        <v>0.3466320468</v>
      </c>
      <c r="AV431" s="208">
        <f t="shared" si="24"/>
        <v>0.3461526225</v>
      </c>
      <c r="AW431" s="208">
        <f t="shared" si="24"/>
        <v>0.3456812957</v>
      </c>
      <c r="AX431" s="208">
        <f t="shared" si="24"/>
        <v>0.3452178628</v>
      </c>
      <c r="AY431" s="208">
        <f t="shared" si="24"/>
        <v>0.3447621272</v>
      </c>
      <c r="AZ431" s="208">
        <f t="shared" si="24"/>
        <v>0.3443138987</v>
      </c>
      <c r="BA431" s="208">
        <f>if(BA425&gt;0, BA428/(BA425*0.00876), 0)</f>
        <v>0.3438729933</v>
      </c>
    </row>
    <row r="432" ht="15.75" customHeight="1">
      <c r="A432" s="209" t="s">
        <v>31</v>
      </c>
      <c r="B432" s="159" t="s">
        <v>351</v>
      </c>
      <c r="C432" s="160">
        <f>(C426*'Assumptions (NG)'!B25+C427*'Assumptions (NG)'!B28+if(C426&gt;0,C426*8760*(C429*10^6/(8760*C426)),0)*'Assumptions (NG)'!B26+if(C427&gt;0,C427*8760*(C430*10^6/(8760*C427)),0)*'Assumptions (NG)'!B29)/10^9</f>
        <v>0.2440988995</v>
      </c>
      <c r="D432" s="160">
        <f>(D426*'Assumptions (NG)'!C25+D427*'Assumptions (NG)'!C28+if(D426&gt;0,D426*8760*(D429*10^6/(8760*D426)),0)*'Assumptions (NG)'!C26+if(D427&gt;0,D427*8760*(D430*10^6/(8760*D427)),0)*'Assumptions (NG)'!C29)/10^9</f>
        <v>0.3393407271</v>
      </c>
      <c r="E432" s="160">
        <f>(E426*'Assumptions (NG)'!D25+E427*'Assumptions (NG)'!D28+if(E426&gt;0,E426*8760*(E429*10^6/(8760*E426)),0)*'Assumptions (NG)'!D26+if(E427&gt;0,E427*8760*(E430*10^6/(8760*E427)),0)*'Assumptions (NG)'!D29)/10^9</f>
        <v>0.3808758428</v>
      </c>
      <c r="F432" s="160">
        <f>(F426*'Assumptions (NG)'!E25+F427*'Assumptions (NG)'!E28+if(F426&gt;0,F426*8760*(F429*10^6/(8760*F426)),0)*'Assumptions (NG)'!E26+if(F427&gt;0,F427*8760*(F430*10^6/(8760*F427)),0)*'Assumptions (NG)'!E29)/10^9</f>
        <v>0.404968662</v>
      </c>
      <c r="G432" s="160">
        <f>(G426*'Assumptions (NG)'!F25+G427*'Assumptions (NG)'!F28+if(G426&gt;0,G426*8760*(G429*10^6/(8760*G426)),0)*'Assumptions (NG)'!F26+if(G427&gt;0,G427*8760*(G430*10^6/(8760*G427)),0)*'Assumptions (NG)'!F29)/10^9</f>
        <v>0.446398864</v>
      </c>
      <c r="H432" s="160">
        <f>(H426*'Assumptions (NG)'!G25+H427*'Assumptions (NG)'!G28+if(H426&gt;0,H426*8760*(H429*10^6/(8760*H426)),0)*'Assumptions (NG)'!G26+if(H427&gt;0,H427*8760*(H430*10^6/(8760*H427)),0)*'Assumptions (NG)'!G29)/10^9</f>
        <v>0.4797105999</v>
      </c>
      <c r="I432" s="160">
        <f>(I426*'Assumptions (NG)'!H25+I427*'Assumptions (NG)'!H28+if(I426&gt;0,I426*8760*(I429*10^6/(8760*I426)),0)*'Assumptions (NG)'!H26+if(I427&gt;0,I427*8760*(I430*10^6/(8760*I427)),0)*'Assumptions (NG)'!H29)/10^9</f>
        <v>0.5219587784</v>
      </c>
      <c r="J432" s="160">
        <f>(J426*'Assumptions (NG)'!I25+J427*'Assumptions (NG)'!I28+if(J426&gt;0,J426*8760*(J429*10^6/(8760*J426)),0)*'Assumptions (NG)'!I26+if(J427&gt;0,J427*8760*(J430*10^6/(8760*J427)),0)*'Assumptions (NG)'!I29)/10^9</f>
        <v>0.5840076954</v>
      </c>
      <c r="K432" s="160">
        <f>(K426*'Assumptions (NG)'!J25+K427*'Assumptions (NG)'!J28+if(K426&gt;0,K426*8760*(K429*10^6/(8760*K426)),0)*'Assumptions (NG)'!J26+if(K427&gt;0,K427*8760*(K430*10^6/(8760*K427)),0)*'Assumptions (NG)'!J29)/10^9</f>
        <v>0.5908092357</v>
      </c>
      <c r="L432" s="160">
        <f>(L426*'Assumptions (NG)'!K25+L427*'Assumptions (NG)'!K28+if(L426&gt;0,L426*8760*(L429*10^6/(8760*L426)),0)*'Assumptions (NG)'!K26+if(L427&gt;0,L427*8760*(L430*10^6/(8760*L427)),0)*'Assumptions (NG)'!K29)/10^9</f>
        <v>0.6723720557</v>
      </c>
      <c r="M432" s="160">
        <f>(M426*'Assumptions (NG)'!L25+M427*'Assumptions (NG)'!L28+if(M426&gt;0,M426*8760*(M429*10^6/(8760*M426)),0)*'Assumptions (NG)'!L26+if(M427&gt;0,M427*8760*(M430*10^6/(8760*M427)),0)*'Assumptions (NG)'!L29)/10^9</f>
        <v>0.7584109215</v>
      </c>
      <c r="N432" s="160">
        <f>(N426*'Assumptions (NG)'!M25+N427*'Assumptions (NG)'!M28+if(N426&gt;0,N426*8760*(N429*10^6/(8760*N426)),0)*'Assumptions (NG)'!M26+if(N427&gt;0,N427*8760*(N430*10^6/(8760*N427)),0)*'Assumptions (NG)'!M29)/10^9</f>
        <v>0.8334175318</v>
      </c>
      <c r="O432" s="160">
        <f>(O426*'Assumptions (NG)'!N25+O427*'Assumptions (NG)'!N28+if(O426&gt;0,O426*8760*(O429*10^6/(8760*O426)),0)*'Assumptions (NG)'!N26+if(O427&gt;0,O427*8760*(O430*10^6/(8760*O427)),0)*'Assumptions (NG)'!N29)/10^9</f>
        <v>1.011362002</v>
      </c>
      <c r="P432" s="160">
        <f>(P426*'Assumptions (NG)'!O25+P427*'Assumptions (NG)'!O28+if(P426&gt;0,P426*8760*(P429*10^6/(8760*P426)),0)*'Assumptions (NG)'!O26+if(P427&gt;0,P427*8760*(P430*10^6/(8760*P427)),0)*'Assumptions (NG)'!O29)/10^9</f>
        <v>0.9860195211</v>
      </c>
      <c r="Q432" s="160">
        <f>(Q426*'Assumptions (NG)'!P25+Q427*'Assumptions (NG)'!P28+if(Q426&gt;0,Q426*8760*(Q429*10^6/(8760*Q426)),0)*'Assumptions (NG)'!P26+if(Q427&gt;0,Q427*8760*(Q430*10^6/(8760*Q427)),0)*'Assumptions (NG)'!P29)/10^9</f>
        <v>1.01588515</v>
      </c>
      <c r="R432" s="160">
        <f>(R426*'Assumptions (NG)'!Q25+R427*'Assumptions (NG)'!Q28+if(R426&gt;0,R426*8760*(R429*10^6/(8760*R426)),0)*'Assumptions (NG)'!Q26+if(R427&gt;0,R427*8760*(R430*10^6/(8760*R427)),0)*'Assumptions (NG)'!Q29)/10^9</f>
        <v>1.255097554</v>
      </c>
      <c r="S432" s="160">
        <f>(S426*'Assumptions (NG)'!R25+S427*'Assumptions (NG)'!R28+if(S426&gt;0,S426*8760*(S429*10^6/(8760*S426)),0)*'Assumptions (NG)'!R26+if(S427&gt;0,S427*8760*(S430*10^6/(8760*S427)),0)*'Assumptions (NG)'!R29)/10^9</f>
        <v>1.441098948</v>
      </c>
      <c r="T432" s="160">
        <f>(T426*'Assumptions (NG)'!S25+T427*'Assumptions (NG)'!S28+if(T426&gt;0,T426*8760*(T429*10^6/(8760*T426)),0)*'Assumptions (NG)'!S26+if(T427&gt;0,T427*8760*(T430*10^6/(8760*T427)),0)*'Assumptions (NG)'!S29)/10^9</f>
        <v>1.430801939</v>
      </c>
      <c r="U432" s="160">
        <f>(U426*'Assumptions (NG)'!T25+U427*'Assumptions (NG)'!T28+if(U426&gt;0,U426*8760*(U429*10^6/(8760*U426)),0)*'Assumptions (NG)'!T26+if(U427&gt;0,U427*8760*(U430*10^6/(8760*U427)),0)*'Assumptions (NG)'!T29)/10^9</f>
        <v>1.503919044</v>
      </c>
      <c r="V432" s="160">
        <f>(V426*'Assumptions (NG)'!U25+V427*'Assumptions (NG)'!U28+if(V426&gt;0,V426*8760*(V429*10^6/(8760*V426)),0)*'Assumptions (NG)'!U26+if(V427&gt;0,V427*8760*(V430*10^6/(8760*V427)),0)*'Assumptions (NG)'!U29)/10^9</f>
        <v>1.519155765</v>
      </c>
      <c r="W432" s="160">
        <f>(W426*'Assumptions (NG)'!V25+W427*'Assumptions (NG)'!V28+if(W426&gt;0,W426*8760*(W429*10^6/(8760*W426)),0)*'Assumptions (NG)'!V26+if(W427&gt;0,W427*8760*(W430*10^6/(8760*W427)),0)*'Assumptions (NG)'!V29)/10^9</f>
        <v>1.545580321</v>
      </c>
      <c r="X432" s="160">
        <f>(X426*'Assumptions (NG)'!W25+X427*'Assumptions (NG)'!W28+if(X426&gt;0,X426*8760*(X429*10^6/(8760*X426)),0)*'Assumptions (NG)'!W26+if(X427&gt;0,X427*8760*(X430*10^6/(8760*X427)),0)*'Assumptions (NG)'!W29)/10^9</f>
        <v>1.574984936</v>
      </c>
      <c r="Y432" s="160">
        <f>(Y426*'Assumptions (NG)'!X25+Y427*'Assumptions (NG)'!X28+if(Y426&gt;0,Y426*8760*(Y429*10^6/(8760*Y426)),0)*'Assumptions (NG)'!X26+if(Y427&gt;0,Y427*8760*(Y430*10^6/(8760*Y427)),0)*'Assumptions (NG)'!X29)/10^9</f>
        <v>1.604944863</v>
      </c>
      <c r="Z432" s="160">
        <f>(Z426*'Assumptions (NG)'!Y25+Z427*'Assumptions (NG)'!Y28+if(Z426&gt;0,Z426*8760*(Z429*10^6/(8760*Z426)),0)*'Assumptions (NG)'!Y26+if(Z427&gt;0,Z427*8760*(Z430*10^6/(8760*Z427)),0)*'Assumptions (NG)'!Y29)/10^9</f>
        <v>1.635470523</v>
      </c>
      <c r="AA432" s="160">
        <f>(AA426*'Assumptions (NG)'!Z25+AA427*'Assumptions (NG)'!Z28+if(AA426&gt;0,AA426*8760*(AA429*10^6/(8760*AA426)),0)*'Assumptions (NG)'!Z26+if(AA427&gt;0,AA427*8760*(AA430*10^6/(8760*AA427)),0)*'Assumptions (NG)'!Z29)/10^9</f>
        <v>1.666572534</v>
      </c>
      <c r="AB432" s="160">
        <f>(AB426*'Assumptions (NG)'!AA25+AB427*'Assumptions (NG)'!AA28+if(AB426&gt;0,AB426*8760*(AB429*10^6/(8760*AB426)),0)*'Assumptions (NG)'!AA26+if(AB427&gt;0,AB427*8760*(AB430*10^6/(8760*AB427)),0)*'Assumptions (NG)'!AA29)/10^9</f>
        <v>1.698261708</v>
      </c>
      <c r="AC432" s="160">
        <f>(AC426*'Assumptions (NG)'!AB25+AC427*'Assumptions (NG)'!AB28+if(AC426&gt;0,AC426*8760*(AC429*10^6/(8760*AC426)),0)*'Assumptions (NG)'!AB26+if(AC427&gt;0,AC427*8760*(AC430*10^6/(8760*AC427)),0)*'Assumptions (NG)'!AB29)/10^9</f>
        <v>1.730549064</v>
      </c>
      <c r="AD432" s="160">
        <f>(AD426*'Assumptions (NG)'!AC25+AD427*'Assumptions (NG)'!AC28+if(AD426&gt;0,AD426*8760*(AD429*10^6/(8760*AD426)),0)*'Assumptions (NG)'!AC26+if(AD427&gt;0,AD427*8760*(AD430*10^6/(8760*AD427)),0)*'Assumptions (NG)'!AC29)/10^9</f>
        <v>1.763445822</v>
      </c>
      <c r="AE432" s="160">
        <f>(AE426*'Assumptions (NG)'!AD25+AE427*'Assumptions (NG)'!AD28+if(AE426&gt;0,AE426*8760*(AE429*10^6/(8760*AE426)),0)*'Assumptions (NG)'!AD26+if(AE427&gt;0,AE427*8760*(AE430*10^6/(8760*AE427)),0)*'Assumptions (NG)'!AD29)/10^9</f>
        <v>1.796963413</v>
      </c>
      <c r="AF432" s="160">
        <f>(AF426*'Assumptions (NG)'!AE25+AF427*'Assumptions (NG)'!AE28+if(AF426&gt;0,AF426*8760*(AF429*10^6/(8760*AF426)),0)*'Assumptions (NG)'!AE26+if(AF427&gt;0,AF427*8760*(AF430*10^6/(8760*AF427)),0)*'Assumptions (NG)'!AE29)/10^9</f>
        <v>1.831113484</v>
      </c>
      <c r="AG432" s="160">
        <f>(AG426*'Assumptions (NG)'!AF25+AG427*'Assumptions (NG)'!AF28+if(AG426&gt;0,AG426*8760*(AG429*10^6/(8760*AG426)),0)*'Assumptions (NG)'!AF26+if(AG427&gt;0,AG427*8760*(AG430*10^6/(8760*AG427)),0)*'Assumptions (NG)'!AF29)/10^9</f>
        <v>1.865907895</v>
      </c>
      <c r="AH432" s="160">
        <f>(AH426*'Assumptions (NG)'!AG25+AH427*'Assumptions (NG)'!AG28+if(AH426&gt;0,AH426*8760*(AH429*10^6/(8760*AH426)),0)*'Assumptions (NG)'!AG26+if(AH427&gt;0,AH427*8760*(AH430*10^6/(8760*AH427)),0)*'Assumptions (NG)'!AG29)/10^9</f>
        <v>1.90135873</v>
      </c>
      <c r="AI432" s="160">
        <f>(AI426*'Assumptions (NG)'!AH25+AI427*'Assumptions (NG)'!AH28+if(AI426&gt;0,AI426*8760*(AI429*10^6/(8760*AI426)),0)*'Assumptions (NG)'!AH26+if(AI427&gt;0,AI427*8760*(AI430*10^6/(8760*AI427)),0)*'Assumptions (NG)'!AH29)/10^9</f>
        <v>1.937478297</v>
      </c>
      <c r="AJ432" s="160">
        <f>(AJ426*'Assumptions (NG)'!AI25+AJ427*'Assumptions (NG)'!AI28+if(AJ426&gt;0,AJ426*8760*(AJ429*10^6/(8760*AJ426)),0)*'Assumptions (NG)'!AI26+if(AJ427&gt;0,AJ427*8760*(AJ430*10^6/(8760*AJ427)),0)*'Assumptions (NG)'!AI29)/10^9</f>
        <v>1.974279135</v>
      </c>
      <c r="AK432" s="160">
        <f>(AK426*'Assumptions (NG)'!AJ25+AK427*'Assumptions (NG)'!AJ28+if(AK426&gt;0,AK426*8760*(AK429*10^6/(8760*AK426)),0)*'Assumptions (NG)'!AJ26+if(AK427&gt;0,AK427*8760*(AK430*10^6/(8760*AK427)),0)*'Assumptions (NG)'!AJ29)/10^9</f>
        <v>2.011774015</v>
      </c>
      <c r="AL432" s="160">
        <f>(AL426*'Assumptions (NG)'!AK25+AL427*'Assumptions (NG)'!AK28+if(AL426&gt;0,AL426*8760*(AL429*10^6/(8760*AL426)),0)*'Assumptions (NG)'!AK26+if(AL427&gt;0,AL427*8760*(AL430*10^6/(8760*AL427)),0)*'Assumptions (NG)'!AK29)/10^9</f>
        <v>2.049975948</v>
      </c>
      <c r="AM432" s="160">
        <f>(AM426*'Assumptions (NG)'!AL25+AM427*'Assumptions (NG)'!AL28+if(AM426&gt;0,AM426*8760*(AM429*10^6/(8760*AM426)),0)*'Assumptions (NG)'!AL26+if(AM427&gt;0,AM427*8760*(AM430*10^6/(8760*AM427)),0)*'Assumptions (NG)'!AL29)/10^9</f>
        <v>2.088898187</v>
      </c>
      <c r="AN432" s="160">
        <f>(AN426*'Assumptions (NG)'!AM25+AN427*'Assumptions (NG)'!AM28+if(AN426&gt;0,AN426*8760*(AN429*10^6/(8760*AN426)),0)*'Assumptions (NG)'!AM26+if(AN427&gt;0,AN427*8760*(AN430*10^6/(8760*AN427)),0)*'Assumptions (NG)'!AM29)/10^9</f>
        <v>2.128554231</v>
      </c>
      <c r="AO432" s="160">
        <f>(AO426*'Assumptions (NG)'!AN25+AO427*'Assumptions (NG)'!AN28+if(AO426&gt;0,AO426*8760*(AO429*10^6/(8760*AO426)),0)*'Assumptions (NG)'!AN26+if(AO427&gt;0,AO427*8760*(AO430*10^6/(8760*AO427)),0)*'Assumptions (NG)'!AN29)/10^9</f>
        <v>2.168957832</v>
      </c>
      <c r="AP432" s="160">
        <f>(AP426*'Assumptions (NG)'!AO25+AP427*'Assumptions (NG)'!AO28+if(AP426&gt;0,AP426*8760*(AP429*10^6/(8760*AP426)),0)*'Assumptions (NG)'!AO26+if(AP427&gt;0,AP427*8760*(AP430*10^6/(8760*AP427)),0)*'Assumptions (NG)'!AO29)/10^9</f>
        <v>2.210122999</v>
      </c>
      <c r="AQ432" s="160">
        <f>(AQ426*'Assumptions (NG)'!AP25+AQ427*'Assumptions (NG)'!AP28+if(AQ426&gt;0,AQ426*8760*(AQ429*10^6/(8760*AQ426)),0)*'Assumptions (NG)'!AP26+if(AQ427&gt;0,AQ427*8760*(AQ430*10^6/(8760*AQ427)),0)*'Assumptions (NG)'!AP29)/10^9</f>
        <v>2.252064001</v>
      </c>
      <c r="AR432" s="160">
        <f>(AR426*'Assumptions (NG)'!AQ25+AR427*'Assumptions (NG)'!AQ28+if(AR426&gt;0,AR426*8760*(AR429*10^6/(8760*AR426)),0)*'Assumptions (NG)'!AQ26+if(AR427&gt;0,AR427*8760*(AR430*10^6/(8760*AR427)),0)*'Assumptions (NG)'!AQ29)/10^9</f>
        <v>2.294795372</v>
      </c>
      <c r="AS432" s="160">
        <f>(AS426*'Assumptions (NG)'!AR25+AS427*'Assumptions (NG)'!AR28+if(AS426&gt;0,AS426*8760*(AS429*10^6/(8760*AS426)),0)*'Assumptions (NG)'!AR26+if(AS427&gt;0,AS427*8760*(AS430*10^6/(8760*AS427)),0)*'Assumptions (NG)'!AR29)/10^9</f>
        <v>2.33833192</v>
      </c>
      <c r="AT432" s="160">
        <f>(AT426*'Assumptions (NG)'!AS25+AT427*'Assumptions (NG)'!AS28+if(AT426&gt;0,AT426*8760*(AT429*10^6/(8760*AT426)),0)*'Assumptions (NG)'!AS26+if(AT427&gt;0,AT427*8760*(AT430*10^6/(8760*AT427)),0)*'Assumptions (NG)'!AS29)/10^9</f>
        <v>2.382688725</v>
      </c>
      <c r="AU432" s="160">
        <f>(AU426*'Assumptions (NG)'!AT25+AU427*'Assumptions (NG)'!AT28+if(AU426&gt;0,AU426*8760*(AU429*10^6/(8760*AU426)),0)*'Assumptions (NG)'!AT26+if(AU427&gt;0,AU427*8760*(AU430*10^6/(8760*AU427)),0)*'Assumptions (NG)'!AT29)/10^9</f>
        <v>2.427881151</v>
      </c>
      <c r="AV432" s="160">
        <f>(AV426*'Assumptions (NG)'!AU25+AV427*'Assumptions (NG)'!AU28+if(AV426&gt;0,AV426*8760*(AV429*10^6/(8760*AV426)),0)*'Assumptions (NG)'!AU26+if(AV427&gt;0,AV427*8760*(AV430*10^6/(8760*AV427)),0)*'Assumptions (NG)'!AU29)/10^9</f>
        <v>2.473924848</v>
      </c>
      <c r="AW432" s="160">
        <f>(AW426*'Assumptions (NG)'!AV25+AW427*'Assumptions (NG)'!AV28+if(AW426&gt;0,AW426*8760*(AW429*10^6/(8760*AW426)),0)*'Assumptions (NG)'!AV26+if(AW427&gt;0,AW427*8760*(AW430*10^6/(8760*AW427)),0)*'Assumptions (NG)'!AV29)/10^9</f>
        <v>2.520835756</v>
      </c>
      <c r="AX432" s="160">
        <f>(AX426*'Assumptions (NG)'!AW25+AX427*'Assumptions (NG)'!AW28+if(AX426&gt;0,AX426*8760*(AX429*10^6/(8760*AX426)),0)*'Assumptions (NG)'!AW26+if(AX427&gt;0,AX427*8760*(AX430*10^6/(8760*AX427)),0)*'Assumptions (NG)'!AW29)/10^9</f>
        <v>2.568630114</v>
      </c>
      <c r="AY432" s="160">
        <f>(AY426*'Assumptions (NG)'!AX25+AY427*'Assumptions (NG)'!AX28+if(AY426&gt;0,AY426*8760*(AY429*10^6/(8760*AY426)),0)*'Assumptions (NG)'!AX26+if(AY427&gt;0,AY427*8760*(AY430*10^6/(8760*AY427)),0)*'Assumptions (NG)'!AX29)/10^9</f>
        <v>2.617324462</v>
      </c>
      <c r="AZ432" s="160">
        <f>(AZ426*'Assumptions (NG)'!AY25+AZ427*'Assumptions (NG)'!AY28+if(AZ426&gt;0,AZ426*8760*(AZ429*10^6/(8760*AZ426)),0)*'Assumptions (NG)'!AY26+if(AZ427&gt;0,AZ427*8760*(AZ430*10^6/(8760*AZ427)),0)*'Assumptions (NG)'!AY29)/10^9</f>
        <v>2.666935648</v>
      </c>
      <c r="BA432" s="160">
        <f>(BA426*'Assumptions (NG)'!AZ25+BA427*'Assumptions (NG)'!AZ28+if(BA426&gt;0,BA426*8760*(BA429*10^6/(8760*BA426)),0)*'Assumptions (NG)'!AZ26+if(BA427&gt;0,BA427*8760*(BA430*10^6/(8760*BA427)),0)*'Assumptions (NG)'!AZ29)/10^9</f>
        <v>2.717480836</v>
      </c>
    </row>
    <row r="433" ht="15.75" customHeight="1">
      <c r="A433" s="207" t="s">
        <v>389</v>
      </c>
      <c r="B433" s="150" t="s">
        <v>390</v>
      </c>
      <c r="C433" s="210">
        <f t="shared" ref="C433:AZ433" si="25">1000*C434/C428</f>
        <v>9.349465862</v>
      </c>
      <c r="D433" s="210">
        <f t="shared" si="25"/>
        <v>9.182999817</v>
      </c>
      <c r="E433" s="210">
        <f t="shared" si="25"/>
        <v>8.119519034</v>
      </c>
      <c r="F433" s="210">
        <f t="shared" si="25"/>
        <v>7.9825</v>
      </c>
      <c r="G433" s="210">
        <f t="shared" si="25"/>
        <v>7.9825</v>
      </c>
      <c r="H433" s="210">
        <f t="shared" si="25"/>
        <v>7.9825</v>
      </c>
      <c r="I433" s="210">
        <f t="shared" si="25"/>
        <v>7.9825</v>
      </c>
      <c r="J433" s="210">
        <f t="shared" si="25"/>
        <v>7.9825</v>
      </c>
      <c r="K433" s="210">
        <f t="shared" si="25"/>
        <v>8.0354</v>
      </c>
      <c r="L433" s="210">
        <f t="shared" si="25"/>
        <v>8.0005</v>
      </c>
      <c r="M433" s="210">
        <f t="shared" si="25"/>
        <v>8.0161</v>
      </c>
      <c r="N433" s="210">
        <f t="shared" si="25"/>
        <v>7.9996</v>
      </c>
      <c r="O433" s="210">
        <f t="shared" si="25"/>
        <v>8.0034</v>
      </c>
      <c r="P433" s="210">
        <f t="shared" si="25"/>
        <v>8.0374</v>
      </c>
      <c r="Q433" s="210">
        <f t="shared" si="25"/>
        <v>8.03</v>
      </c>
      <c r="R433" s="210">
        <f t="shared" si="25"/>
        <v>8.193732956</v>
      </c>
      <c r="S433" s="210">
        <f t="shared" si="25"/>
        <v>8.413735397</v>
      </c>
      <c r="T433" s="210">
        <f t="shared" si="25"/>
        <v>8.487423741</v>
      </c>
      <c r="U433" s="210">
        <f t="shared" si="25"/>
        <v>8.180738445</v>
      </c>
      <c r="V433" s="210">
        <f t="shared" si="25"/>
        <v>8.012503109</v>
      </c>
      <c r="W433" s="210">
        <f t="shared" si="25"/>
        <v>7.844267774</v>
      </c>
      <c r="X433" s="210">
        <f t="shared" si="25"/>
        <v>7.657040714</v>
      </c>
      <c r="Y433" s="210">
        <f t="shared" si="25"/>
        <v>7.47155814</v>
      </c>
      <c r="Z433" s="210">
        <f t="shared" si="25"/>
        <v>7.287775693</v>
      </c>
      <c r="AA433" s="210">
        <f t="shared" si="25"/>
        <v>7.105650508</v>
      </c>
      <c r="AB433" s="210">
        <f t="shared" si="25"/>
        <v>6.925141148</v>
      </c>
      <c r="AC433" s="210">
        <f t="shared" si="25"/>
        <v>6.746207547</v>
      </c>
      <c r="AD433" s="210">
        <f t="shared" si="25"/>
        <v>6.568810951</v>
      </c>
      <c r="AE433" s="210">
        <f t="shared" si="25"/>
        <v>6.555747078</v>
      </c>
      <c r="AF433" s="210">
        <f t="shared" si="25"/>
        <v>6.542893937</v>
      </c>
      <c r="AG433" s="210">
        <f t="shared" si="25"/>
        <v>6.530246471</v>
      </c>
      <c r="AH433" s="210">
        <f t="shared" si="25"/>
        <v>6.517799782</v>
      </c>
      <c r="AI433" s="210">
        <f t="shared" si="25"/>
        <v>6.505549127</v>
      </c>
      <c r="AJ433" s="210">
        <f t="shared" si="25"/>
        <v>6.493489911</v>
      </c>
      <c r="AK433" s="210">
        <f t="shared" si="25"/>
        <v>6.48161768</v>
      </c>
      <c r="AL433" s="210">
        <f t="shared" si="25"/>
        <v>6.46992812</v>
      </c>
      <c r="AM433" s="210">
        <f t="shared" si="25"/>
        <v>6.458417047</v>
      </c>
      <c r="AN433" s="210">
        <f t="shared" si="25"/>
        <v>6.447080404</v>
      </c>
      <c r="AO433" s="210">
        <f t="shared" si="25"/>
        <v>6.435914256</v>
      </c>
      <c r="AP433" s="210">
        <f t="shared" si="25"/>
        <v>6.424914784</v>
      </c>
      <c r="AQ433" s="210">
        <f t="shared" si="25"/>
        <v>6.414078286</v>
      </c>
      <c r="AR433" s="210">
        <f t="shared" si="25"/>
        <v>6.403401166</v>
      </c>
      <c r="AS433" s="210">
        <f t="shared" si="25"/>
        <v>6.392879933</v>
      </c>
      <c r="AT433" s="210">
        <f t="shared" si="25"/>
        <v>6.382511198</v>
      </c>
      <c r="AU433" s="210">
        <f t="shared" si="25"/>
        <v>6.372291669</v>
      </c>
      <c r="AV433" s="210">
        <f t="shared" si="25"/>
        <v>6.362218149</v>
      </c>
      <c r="AW433" s="210">
        <f t="shared" si="25"/>
        <v>6.35228753</v>
      </c>
      <c r="AX433" s="210">
        <f t="shared" si="25"/>
        <v>6.342496795</v>
      </c>
      <c r="AY433" s="210">
        <f t="shared" si="25"/>
        <v>6.332843007</v>
      </c>
      <c r="AZ433" s="210">
        <f t="shared" si="25"/>
        <v>6.323323313</v>
      </c>
      <c r="BA433" s="210">
        <f>if(BA428&gt;0,1000*BA434/BA428,0)</f>
        <v>6.313934938</v>
      </c>
    </row>
    <row r="434" ht="15.75" customHeight="1">
      <c r="A434" s="207" t="s">
        <v>391</v>
      </c>
      <c r="B434" s="150" t="s">
        <v>392</v>
      </c>
      <c r="C434" s="211">
        <f>(C429*10^6*'Assumptions (NG)'!B32+C430*10^6*'Assumptions (NG)'!B33)/10^9</f>
        <v>0.1904703384</v>
      </c>
      <c r="D434" s="211">
        <f>(D429*10^6*'Assumptions (NG)'!C32+D430*10^6*'Assumptions (NG)'!C33)/10^9</f>
        <v>0.3158500042</v>
      </c>
      <c r="E434" s="211">
        <f>(E429*10^6*'Assumptions (NG)'!D32+E430*10^6*'Assumptions (NG)'!D33)/10^9</f>
        <v>0.3921189775</v>
      </c>
      <c r="F434" s="211">
        <f>(F429*10^6*'Assumptions (NG)'!E32+F430*10^6*'Assumptions (NG)'!E33)/10^9</f>
        <v>0.2384209668</v>
      </c>
      <c r="G434" s="211">
        <f>(G429*10^6*'Assumptions (NG)'!F32+G430*10^6*'Assumptions (NG)'!F33)/10^9</f>
        <v>0.3222873389</v>
      </c>
      <c r="H434" s="211">
        <f>(H429*10^6*'Assumptions (NG)'!G32+H430*10^6*'Assumptions (NG)'!G33)/10^9</f>
        <v>0.3840003657</v>
      </c>
      <c r="I434" s="211">
        <f>(I429*10^6*'Assumptions (NG)'!H32+I430*10^6*'Assumptions (NG)'!H33)/10^9</f>
        <v>0.4629975086</v>
      </c>
      <c r="J434" s="211">
        <f>(J429*10^6*'Assumptions (NG)'!I32+J430*10^6*'Assumptions (NG)'!I33)/10^9</f>
        <v>0.5730551497</v>
      </c>
      <c r="K434" s="211">
        <f>(K429*10^6*'Assumptions (NG)'!J32+K430*10^6*'Assumptions (NG)'!J33)/10^9</f>
        <v>0.5365422841</v>
      </c>
      <c r="L434" s="211">
        <f>(L429*10^6*'Assumptions (NG)'!K32+L430*10^6*'Assumptions (NG)'!K33)/10^9</f>
        <v>0.7234974558</v>
      </c>
      <c r="M434" s="211">
        <f>(M429*10^6*'Assumptions (NG)'!L32+M430*10^6*'Assumptions (NG)'!L33)/10^9</f>
        <v>0.9171641176</v>
      </c>
      <c r="N434" s="211">
        <f>(N429*10^6*'Assumptions (NG)'!M32+N430*10^6*'Assumptions (NG)'!M33)/10^9</f>
        <v>1.052276824</v>
      </c>
      <c r="O434" s="211">
        <f>(O429*10^6*'Assumptions (NG)'!N32+O430*10^6*'Assumptions (NG)'!N33)/10^9</f>
        <v>1.428627237</v>
      </c>
      <c r="P434" s="211">
        <f>(P429*10^6*'Assumptions (NG)'!O32+P430*10^6*'Assumptions (NG)'!O33)/10^9</f>
        <v>1.314327103</v>
      </c>
      <c r="Q434" s="211">
        <f>(Q429*10^6*'Assumptions (NG)'!P32+Q430*10^6*'Assumptions (NG)'!P33)/10^9</f>
        <v>1.350490917</v>
      </c>
      <c r="R434" s="211">
        <f>(R429*10^6*'Assumptions (NG)'!Q32+R430*10^6*'Assumptions (NG)'!Q33)/10^9</f>
        <v>1.752215847</v>
      </c>
      <c r="S434" s="211">
        <f>(S429*10^6*'Assumptions (NG)'!R32+S430*10^6*'Assumptions (NG)'!R33)/10^9</f>
        <v>1.915784766</v>
      </c>
      <c r="T434" s="211">
        <f>(T429*10^6*'Assumptions (NG)'!S32+T430*10^6*'Assumptions (NG)'!S33)/10^9</f>
        <v>1.849232501</v>
      </c>
      <c r="U434" s="211">
        <f>(U429*10^6*'Assumptions (NG)'!T32+U430*10^6*'Assumptions (NG)'!T33)/10^9</f>
        <v>1.953172475</v>
      </c>
      <c r="V434" s="211">
        <f>(V429*10^6*'Assumptions (NG)'!U32+V430*10^6*'Assumptions (NG)'!U33)/10^9</f>
        <v>1.913005854</v>
      </c>
      <c r="W434" s="211">
        <f>(W429*10^6*'Assumptions (NG)'!V32+W430*10^6*'Assumptions (NG)'!V33)/10^9</f>
        <v>1.872839232</v>
      </c>
      <c r="X434" s="211">
        <f>(X429*10^6*'Assumptions (NG)'!W32+X430*10^6*'Assumptions (NG)'!W33)/10^9</f>
        <v>1.844037192</v>
      </c>
      <c r="Y434" s="211">
        <f>(Y429*10^6*'Assumptions (NG)'!X32+Y430*10^6*'Assumptions (NG)'!X33)/10^9</f>
        <v>1.814881388</v>
      </c>
      <c r="Z434" s="211">
        <f>(Z429*10^6*'Assumptions (NG)'!Y32+Z430*10^6*'Assumptions (NG)'!Y33)/10^9</f>
        <v>1.785371822</v>
      </c>
      <c r="AA434" s="211">
        <f>(AA429*10^6*'Assumptions (NG)'!Z32+AA430*10^6*'Assumptions (NG)'!Z33)/10^9</f>
        <v>1.755508491</v>
      </c>
      <c r="AB434" s="211">
        <f>(AB429*10^6*'Assumptions (NG)'!AA32+AB430*10^6*'Assumptions (NG)'!AA33)/10^9</f>
        <v>1.725291398</v>
      </c>
      <c r="AC434" s="211">
        <f>(AC429*10^6*'Assumptions (NG)'!AB32+AC430*10^6*'Assumptions (NG)'!AB33)/10^9</f>
        <v>1.694720541</v>
      </c>
      <c r="AD434" s="211">
        <f>(AD429*10^6*'Assumptions (NG)'!AC32+AD430*10^6*'Assumptions (NG)'!AC33)/10^9</f>
        <v>1.66379592</v>
      </c>
      <c r="AE434" s="211">
        <f>(AE429*10^6*'Assumptions (NG)'!AD32+AE430*10^6*'Assumptions (NG)'!AD33)/10^9</f>
        <v>1.674099212</v>
      </c>
      <c r="AF434" s="211">
        <f>(AF429*10^6*'Assumptions (NG)'!AE32+AF430*10^6*'Assumptions (NG)'!AE33)/10^9</f>
        <v>1.684402503</v>
      </c>
      <c r="AG434" s="211">
        <f>(AG429*10^6*'Assumptions (NG)'!AF32+AG430*10^6*'Assumptions (NG)'!AF33)/10^9</f>
        <v>1.694705795</v>
      </c>
      <c r="AH434" s="211">
        <f>(AH429*10^6*'Assumptions (NG)'!AG32+AH430*10^6*'Assumptions (NG)'!AG33)/10^9</f>
        <v>1.705009087</v>
      </c>
      <c r="AI434" s="211">
        <f>(AI429*10^6*'Assumptions (NG)'!AH32+AI430*10^6*'Assumptions (NG)'!AH33)/10^9</f>
        <v>1.715312378</v>
      </c>
      <c r="AJ434" s="211">
        <f>(AJ429*10^6*'Assumptions (NG)'!AI32+AJ430*10^6*'Assumptions (NG)'!AI33)/10^9</f>
        <v>1.72561567</v>
      </c>
      <c r="AK434" s="211">
        <f>(AK429*10^6*'Assumptions (NG)'!AJ32+AK430*10^6*'Assumptions (NG)'!AJ33)/10^9</f>
        <v>1.735918961</v>
      </c>
      <c r="AL434" s="211">
        <f>(AL429*10^6*'Assumptions (NG)'!AK32+AL430*10^6*'Assumptions (NG)'!AK33)/10^9</f>
        <v>1.746222253</v>
      </c>
      <c r="AM434" s="211">
        <f>(AM429*10^6*'Assumptions (NG)'!AL32+AM430*10^6*'Assumptions (NG)'!AL33)/10^9</f>
        <v>1.756525544</v>
      </c>
      <c r="AN434" s="211">
        <f>(AN429*10^6*'Assumptions (NG)'!AM32+AN430*10^6*'Assumptions (NG)'!AM33)/10^9</f>
        <v>1.766828836</v>
      </c>
      <c r="AO434" s="211">
        <f>(AO429*10^6*'Assumptions (NG)'!AN32+AO430*10^6*'Assumptions (NG)'!AN33)/10^9</f>
        <v>1.777132127</v>
      </c>
      <c r="AP434" s="211">
        <f>(AP429*10^6*'Assumptions (NG)'!AO32+AP430*10^6*'Assumptions (NG)'!AO33)/10^9</f>
        <v>1.787435419</v>
      </c>
      <c r="AQ434" s="211">
        <f>(AQ429*10^6*'Assumptions (NG)'!AP32+AQ430*10^6*'Assumptions (NG)'!AP33)/10^9</f>
        <v>1.79773871</v>
      </c>
      <c r="AR434" s="211">
        <f>(AR429*10^6*'Assumptions (NG)'!AQ32+AR430*10^6*'Assumptions (NG)'!AQ33)/10^9</f>
        <v>1.808042002</v>
      </c>
      <c r="AS434" s="211">
        <f>(AS429*10^6*'Assumptions (NG)'!AR32+AS430*10^6*'Assumptions (NG)'!AR33)/10^9</f>
        <v>1.818345294</v>
      </c>
      <c r="AT434" s="211">
        <f>(AT429*10^6*'Assumptions (NG)'!AS32+AT430*10^6*'Assumptions (NG)'!AS33)/10^9</f>
        <v>1.828648585</v>
      </c>
      <c r="AU434" s="211">
        <f>(AU429*10^6*'Assumptions (NG)'!AT32+AU430*10^6*'Assumptions (NG)'!AT33)/10^9</f>
        <v>1.838951877</v>
      </c>
      <c r="AV434" s="211">
        <f>(AV429*10^6*'Assumptions (NG)'!AU32+AV430*10^6*'Assumptions (NG)'!AU33)/10^9</f>
        <v>1.849255168</v>
      </c>
      <c r="AW434" s="211">
        <f>(AW429*10^6*'Assumptions (NG)'!AV32+AW430*10^6*'Assumptions (NG)'!AV33)/10^9</f>
        <v>1.85955846</v>
      </c>
      <c r="AX434" s="211">
        <f>(AX429*10^6*'Assumptions (NG)'!AW32+AX430*10^6*'Assumptions (NG)'!AW33)/10^9</f>
        <v>1.869861751</v>
      </c>
      <c r="AY434" s="211">
        <f>(AY429*10^6*'Assumptions (NG)'!AX32+AY430*10^6*'Assumptions (NG)'!AX33)/10^9</f>
        <v>1.880165043</v>
      </c>
      <c r="AZ434" s="211">
        <f>(AZ429*10^6*'Assumptions (NG)'!AY32+AZ430*10^6*'Assumptions (NG)'!AY33)/10^9</f>
        <v>1.890468334</v>
      </c>
      <c r="BA434" s="211">
        <f>(BA429*10^6*'Assumptions (NG)'!AZ32+BA430*10^6*'Assumptions (NG)'!AZ33)/10^9</f>
        <v>1.900771626</v>
      </c>
    </row>
    <row r="435" ht="15.75" customHeight="1">
      <c r="A435" s="209" t="s">
        <v>34</v>
      </c>
      <c r="B435" s="159" t="s">
        <v>351</v>
      </c>
      <c r="C435" s="212">
        <f>C434*'Assumptions (NG)'!B58</f>
        <v>0.8342600822</v>
      </c>
      <c r="D435" s="212">
        <f>D434*'Assumptions (NG)'!C58</f>
        <v>1.456068519</v>
      </c>
      <c r="E435" s="212">
        <f>E434*'Assumptions (NG)'!D58</f>
        <v>1.442997837</v>
      </c>
      <c r="F435" s="212">
        <f>F434*'Assumptions (NG)'!E58</f>
        <v>1.328004785</v>
      </c>
      <c r="G435" s="212">
        <f>G434*'Assumptions (NG)'!F58</f>
        <v>1.96917564</v>
      </c>
      <c r="H435" s="212">
        <f>H434*'Assumptions (NG)'!G58</f>
        <v>3.252483097</v>
      </c>
      <c r="I435" s="212">
        <f>I434*'Assumptions (NG)'!H58</f>
        <v>3.291912286</v>
      </c>
      <c r="J435" s="212">
        <f>J434*'Assumptions (NG)'!I58</f>
        <v>4.189033144</v>
      </c>
      <c r="K435" s="212">
        <f>K434*'Assumptions (NG)'!J58</f>
        <v>4.96838155</v>
      </c>
      <c r="L435" s="212">
        <f>L434*'Assumptions (NG)'!K58</f>
        <v>3.566842457</v>
      </c>
      <c r="M435" s="212">
        <f>M434*'Assumptions (NG)'!L58</f>
        <v>4.8334549</v>
      </c>
      <c r="N435" s="212">
        <f>N434*'Assumptions (NG)'!M58</f>
        <v>5.145633667</v>
      </c>
      <c r="O435" s="212">
        <f>O434*'Assumptions (NG)'!N58</f>
        <v>5.057340418</v>
      </c>
      <c r="P435" s="212">
        <f>P434*'Assumptions (NG)'!O58</f>
        <v>5.901328694</v>
      </c>
      <c r="Q435" s="212">
        <f>Q434*'Assumptions (NG)'!P58</f>
        <v>7.009047857</v>
      </c>
      <c r="R435" s="212">
        <f>R434*'Assumptions (NG)'!Q58</f>
        <v>5.922489562</v>
      </c>
      <c r="S435" s="212">
        <f>S434*'Assumptions (NG)'!R58</f>
        <v>5.728196449</v>
      </c>
      <c r="T435" s="212">
        <f>T434*'Assumptions (NG)'!S58</f>
        <v>6.509298402</v>
      </c>
      <c r="U435" s="212">
        <f>U434*'Assumptions (NG)'!T58</f>
        <v>7.168142985</v>
      </c>
      <c r="V435" s="212">
        <f>V434*'Assumptions (NG)'!U58</f>
        <v>6.484144819</v>
      </c>
      <c r="W435" s="212">
        <f>W434*'Assumptions (NG)'!V58</f>
        <v>6.593397938</v>
      </c>
      <c r="X435" s="212">
        <f>X434*'Assumptions (NG)'!W58</f>
        <v>6.388456631</v>
      </c>
      <c r="Y435" s="212">
        <f>Y425*8760*('Assumptions (NG)'!X17*'Assumptions (NG)'!X20*'Assumptions (NG)'!X35+'Assumptions (NG)'!X18*'Assumptions (NG)'!X22*'Assumptions (NG)'!X36)/10^9</f>
        <v>5.789923043</v>
      </c>
      <c r="Z435" s="212">
        <f>Z425*8760*('Assumptions (NG)'!Y17*'Assumptions (NG)'!Y20*'Assumptions (NG)'!Y35+'Assumptions (NG)'!Y18*'Assumptions (NG)'!Y22*'Assumptions (NG)'!Y36)/10^9</f>
        <v>6.004361556</v>
      </c>
      <c r="AA435" s="212">
        <f>AA425*8760*('Assumptions (NG)'!Z17*'Assumptions (NG)'!Z20*'Assumptions (NG)'!Z35+'Assumptions (NG)'!Z18*'Assumptions (NG)'!Z22*'Assumptions (NG)'!Z36)/10^9</f>
        <v>6.30165955</v>
      </c>
      <c r="AB435" s="212">
        <f>AB425*8760*('Assumptions (NG)'!AA17*'Assumptions (NG)'!AA20*'Assumptions (NG)'!AA35+'Assumptions (NG)'!AA18*'Assumptions (NG)'!AA22*'Assumptions (NG)'!AA36)/10^9</f>
        <v>6.589427015</v>
      </c>
      <c r="AC435" s="212">
        <f>AC425*8760*('Assumptions (NG)'!AB17*'Assumptions (NG)'!AB20*'Assumptions (NG)'!AB35+'Assumptions (NG)'!AB18*'Assumptions (NG)'!AB22*'Assumptions (NG)'!AB36)/10^9</f>
        <v>6.608837593</v>
      </c>
      <c r="AD435" s="212">
        <f>AD425*8760*('Assumptions (NG)'!AC17*'Assumptions (NG)'!AC20*'Assumptions (NG)'!AC35+'Assumptions (NG)'!AC18*'Assumptions (NG)'!AC22*'Assumptions (NG)'!AC36)/10^9</f>
        <v>6.52864926</v>
      </c>
      <c r="AE435" s="212">
        <f>AE425*8760*('Assumptions (NG)'!AD17*'Assumptions (NG)'!AD20*'Assumptions (NG)'!AD35+'Assumptions (NG)'!AD18*'Assumptions (NG)'!AD22*'Assumptions (NG)'!AD36)/10^9</f>
        <v>6.718144769</v>
      </c>
      <c r="AF435" s="212">
        <f>AF425*8760*('Assumptions (NG)'!AE17*'Assumptions (NG)'!AE20*'Assumptions (NG)'!AE35+'Assumptions (NG)'!AE18*'Assumptions (NG)'!AE22*'Assumptions (NG)'!AE36)/10^9</f>
        <v>6.774378683</v>
      </c>
      <c r="AG435" s="212">
        <f>AG425*8760*('Assumptions (NG)'!AF17*'Assumptions (NG)'!AF20*'Assumptions (NG)'!AF35+'Assumptions (NG)'!AF18*'Assumptions (NG)'!AF22*'Assumptions (NG)'!AF36)/10^9</f>
        <v>6.902703474</v>
      </c>
      <c r="AH435" s="212">
        <f>AH425*8760*('Assumptions (NG)'!AG17*'Assumptions (NG)'!AG20*'Assumptions (NG)'!AG35+'Assumptions (NG)'!AG18*'Assumptions (NG)'!AG22*'Assumptions (NG)'!AG36)/10^9</f>
        <v>6.953589947</v>
      </c>
      <c r="AI435" s="212">
        <f>AI425*8760*('Assumptions (NG)'!AH17*'Assumptions (NG)'!AH20*'Assumptions (NG)'!AH35+'Assumptions (NG)'!AH18*'Assumptions (NG)'!AH22*'Assumptions (NG)'!AH36)/10^9</f>
        <v>7.273632294</v>
      </c>
      <c r="AJ435" s="212">
        <f>AJ425*8760*('Assumptions (NG)'!AI17*'Assumptions (NG)'!AI20*'Assumptions (NG)'!AI35+'Assumptions (NG)'!AI18*'Assumptions (NG)'!AI22*'Assumptions (NG)'!AI36)/10^9</f>
        <v>7.43631896</v>
      </c>
      <c r="AK435" s="212">
        <f>AK425*8760*('Assumptions (NG)'!AJ17*'Assumptions (NG)'!AJ20*'Assumptions (NG)'!AJ35+'Assumptions (NG)'!AJ18*'Assumptions (NG)'!AJ22*'Assumptions (NG)'!AJ36)/10^9</f>
        <v>7.576464924</v>
      </c>
      <c r="AL435" s="212">
        <f>AL425*8760*('Assumptions (NG)'!AK17*'Assumptions (NG)'!AK20*'Assumptions (NG)'!AK35+'Assumptions (NG)'!AK18*'Assumptions (NG)'!AK22*'Assumptions (NG)'!AK36)/10^9</f>
        <v>7.711517804</v>
      </c>
      <c r="AM435" s="212">
        <f>AM425*8760*('Assumptions (NG)'!AL17*'Assumptions (NG)'!AL20*'Assumptions (NG)'!AL35+'Assumptions (NG)'!AL18*'Assumptions (NG)'!AL22*'Assumptions (NG)'!AL36)/10^9</f>
        <v>7.912325528</v>
      </c>
      <c r="AN435" s="212">
        <f>AN425*8760*('Assumptions (NG)'!AM17*'Assumptions (NG)'!AM20*'Assumptions (NG)'!AM35+'Assumptions (NG)'!AM18*'Assumptions (NG)'!AM22*'Assumptions (NG)'!AM36)/10^9</f>
        <v>8.003654023</v>
      </c>
      <c r="AO435" s="212">
        <f>AO425*8760*('Assumptions (NG)'!AN17*'Assumptions (NG)'!AN20*'Assumptions (NG)'!AN35+'Assumptions (NG)'!AN18*'Assumptions (NG)'!AN22*'Assumptions (NG)'!AN36)/10^9</f>
        <v>8.076250305</v>
      </c>
      <c r="AP435" s="212">
        <f>AP425*8760*('Assumptions (NG)'!AO17*'Assumptions (NG)'!AO20*'Assumptions (NG)'!AO35+'Assumptions (NG)'!AO18*'Assumptions (NG)'!AO22*'Assumptions (NG)'!AO36)/10^9</f>
        <v>8.18308771</v>
      </c>
      <c r="AQ435" s="212">
        <f>AQ425*8760*('Assumptions (NG)'!AP17*'Assumptions (NG)'!AP20*'Assumptions (NG)'!AP35+'Assumptions (NG)'!AP18*'Assumptions (NG)'!AP22*'Assumptions (NG)'!AP36)/10^9</f>
        <v>8.383065533</v>
      </c>
      <c r="AR435" s="212">
        <f>AR425*8760*('Assumptions (NG)'!AQ17*'Assumptions (NG)'!AQ20*'Assumptions (NG)'!AQ35+'Assumptions (NG)'!AQ18*'Assumptions (NG)'!AQ22*'Assumptions (NG)'!AQ36)/10^9</f>
        <v>8.423062102</v>
      </c>
      <c r="AS435" s="212">
        <f>AS425*8760*('Assumptions (NG)'!AR17*'Assumptions (NG)'!AR20*'Assumptions (NG)'!AR35+'Assumptions (NG)'!AR18*'Assumptions (NG)'!AR22*'Assumptions (NG)'!AR36)/10^9</f>
        <v>8.577751432</v>
      </c>
      <c r="AT435" s="212">
        <f>AT425*8760*('Assumptions (NG)'!AS17*'Assumptions (NG)'!AS20*'Assumptions (NG)'!AS35+'Assumptions (NG)'!AS18*'Assumptions (NG)'!AS22*'Assumptions (NG)'!AS36)/10^9</f>
        <v>8.768904219</v>
      </c>
      <c r="AU435" s="212">
        <f>AU425*8760*('Assumptions (NG)'!AT17*'Assumptions (NG)'!AT20*'Assumptions (NG)'!AT35+'Assumptions (NG)'!AT18*'Assumptions (NG)'!AT22*'Assumptions (NG)'!AT36)/10^9</f>
        <v>9.014789749</v>
      </c>
      <c r="AV435" s="212">
        <f>AV425*8760*('Assumptions (NG)'!AU17*'Assumptions (NG)'!AU20*'Assumptions (NG)'!AU35+'Assumptions (NG)'!AU18*'Assumptions (NG)'!AU22*'Assumptions (NG)'!AU36)/10^9</f>
        <v>9.229773921</v>
      </c>
      <c r="AW435" s="212">
        <f>AW425*8760*('Assumptions (NG)'!AV17*'Assumptions (NG)'!AV20*'Assumptions (NG)'!AV35+'Assumptions (NG)'!AV18*'Assumptions (NG)'!AV22*'Assumptions (NG)'!AV36)/10^9</f>
        <v>9.414305484</v>
      </c>
      <c r="AX435" s="212">
        <f>AX425*8760*('Assumptions (NG)'!AW17*'Assumptions (NG)'!AW20*'Assumptions (NG)'!AW35+'Assumptions (NG)'!AW18*'Assumptions (NG)'!AW22*'Assumptions (NG)'!AW36)/10^9</f>
        <v>9.639759368</v>
      </c>
      <c r="AY435" s="212">
        <f>AY425*8760*('Assumptions (NG)'!AX17*'Assumptions (NG)'!AX20*'Assumptions (NG)'!AX35+'Assumptions (NG)'!AX18*'Assumptions (NG)'!AX22*'Assumptions (NG)'!AX36)/10^9</f>
        <v>10.00132463</v>
      </c>
      <c r="AZ435" s="212">
        <f>AZ425*8760*('Assumptions (NG)'!AY17*'Assumptions (NG)'!AY20*'Assumptions (NG)'!AY35+'Assumptions (NG)'!AY18*'Assumptions (NG)'!AY22*'Assumptions (NG)'!AY36)/10^9</f>
        <v>10.26720985</v>
      </c>
      <c r="BA435" s="212">
        <f>BA425*8760*('Assumptions (NG)'!AZ17*'Assumptions (NG)'!AZ20*'Assumptions (NG)'!AZ35+'Assumptions (NG)'!AZ18*'Assumptions (NG)'!AZ22*'Assumptions (NG)'!AZ36)/10^9</f>
        <v>10.52864965</v>
      </c>
    </row>
    <row r="436" ht="15.75" customHeight="1">
      <c r="A436" s="209" t="s">
        <v>36</v>
      </c>
      <c r="B436" s="159" t="s">
        <v>351</v>
      </c>
      <c r="C436" s="160">
        <f>C428*'Assumptions (NG)'!B53/10^3</f>
        <v>1.363654036</v>
      </c>
      <c r="D436" s="160">
        <f>D428*'Assumptions (NG)'!C53/10^3</f>
        <v>2.358219483</v>
      </c>
      <c r="E436" s="160">
        <f>E428*'Assumptions (NG)'!D53/10^3</f>
        <v>2.993590412</v>
      </c>
      <c r="F436" s="160">
        <f>F428*'Assumptions (NG)'!E53/10^3</f>
        <v>2.250547573</v>
      </c>
      <c r="G436" s="160">
        <f>G428*'Assumptions (NG)'!F53/10^3</f>
        <v>3.196335403</v>
      </c>
      <c r="H436" s="160">
        <f>H428*'Assumptions (NG)'!G53/10^3</f>
        <v>4.61103021</v>
      </c>
      <c r="I436" s="160">
        <f>I428*'Assumptions (NG)'!H53/10^3</f>
        <v>5.001921734</v>
      </c>
      <c r="J436" s="160">
        <f>J428*'Assumptions (NG)'!I53/10^3</f>
        <v>6.292421931</v>
      </c>
      <c r="K436" s="160">
        <f>K428*'Assumptions (NG)'!J53/10^3</f>
        <v>6.773263748</v>
      </c>
      <c r="L436" s="160">
        <f>L428*'Assumptions (NG)'!K53/10^3</f>
        <v>6.404822155</v>
      </c>
      <c r="M436" s="160">
        <f>M428*'Assumptions (NG)'!L53/10^3</f>
        <v>8.378503194</v>
      </c>
      <c r="N436" s="160">
        <f>N428*'Assumptions (NG)'!M53/10^3</f>
        <v>9.279217382</v>
      </c>
      <c r="O436" s="160">
        <f>O428*'Assumptions (NG)'!N53/10^3</f>
        <v>10.8882623</v>
      </c>
      <c r="P436" s="160">
        <f>P428*'Assumptions (NG)'!O53/10^3</f>
        <v>11.07307584</v>
      </c>
      <c r="Q436" s="160">
        <f>Q428*'Assumptions (NG)'!P53/10^3</f>
        <v>12.22056371</v>
      </c>
      <c r="R436" s="160">
        <f>R428*'Assumptions (NG)'!Q53/10^3</f>
        <v>12.80237052</v>
      </c>
      <c r="S436" s="160">
        <f>S428*'Assumptions (NG)'!R53/10^3</f>
        <v>14.5885655</v>
      </c>
      <c r="T436" s="160">
        <f>T428*'Assumptions (NG)'!S53/10^3</f>
        <v>13.62616079</v>
      </c>
      <c r="U436" s="160">
        <f>U428*'Assumptions (NG)'!T53/10^3</f>
        <v>15.32791615</v>
      </c>
      <c r="V436" s="160">
        <f>V428*'Assumptions (NG)'!U53/10^3</f>
        <v>15.54040595</v>
      </c>
      <c r="W436" s="160">
        <f>W428*'Assumptions (NG)'!V53/10^3</f>
        <v>16.20969631</v>
      </c>
      <c r="X436" s="160">
        <f>X428*'Assumptions (NG)'!W53/10^3</f>
        <v>16.47468324</v>
      </c>
      <c r="Y436" s="160">
        <f>Y428*'Assumptions (NG)'!X53/10^3</f>
        <v>16.77014598</v>
      </c>
      <c r="Z436" s="160">
        <f>Z428*'Assumptions (NG)'!Y53/10^3</f>
        <v>17.18937019</v>
      </c>
      <c r="AA436" s="160">
        <f>AA428*'Assumptions (NG)'!Z53/10^3</f>
        <v>17.66454028</v>
      </c>
      <c r="AB436" s="160">
        <f>AB428*'Assumptions (NG)'!AA53/10^3</f>
        <v>18.31551698</v>
      </c>
      <c r="AC436" s="160">
        <f>AC428*'Assumptions (NG)'!AB53/10^3</f>
        <v>18.76635997</v>
      </c>
      <c r="AD436" s="160">
        <f>AD428*'Assumptions (NG)'!AC53/10^3</f>
        <v>19.29329599</v>
      </c>
      <c r="AE436" s="160">
        <f>AE428*'Assumptions (NG)'!AD53/10^3</f>
        <v>19.79310029</v>
      </c>
      <c r="AF436" s="160">
        <f>AF428*'Assumptions (NG)'!AE53/10^3</f>
        <v>20.32154766</v>
      </c>
      <c r="AG436" s="160">
        <f>AG428*'Assumptions (NG)'!AF53/10^3</f>
        <v>20.86375549</v>
      </c>
      <c r="AH436" s="160">
        <f>AH428*'Assumptions (NG)'!AG53/10^3</f>
        <v>21.45040042</v>
      </c>
      <c r="AI436" s="160">
        <f>AI428*'Assumptions (NG)'!AH53/10^3</f>
        <v>21.96051276</v>
      </c>
      <c r="AJ436" s="160">
        <f>AJ428*'Assumptions (NG)'!AI53/10^3</f>
        <v>22.46936065</v>
      </c>
      <c r="AK436" s="160">
        <f>AK428*'Assumptions (NG)'!AJ53/10^3</f>
        <v>22.99051486</v>
      </c>
      <c r="AL436" s="160">
        <f>AL428*'Assumptions (NG)'!AK53/10^3</f>
        <v>23.55739367</v>
      </c>
      <c r="AM436" s="160">
        <f>AM428*'Assumptions (NG)'!AL53/10^3</f>
        <v>24.23064348</v>
      </c>
      <c r="AN436" s="160">
        <f>AN428*'Assumptions (NG)'!AM53/10^3</f>
        <v>24.8961933</v>
      </c>
      <c r="AO436" s="160">
        <f>AO428*'Assumptions (NG)'!AN53/10^3</f>
        <v>25.64805559</v>
      </c>
      <c r="AP436" s="160">
        <f>AP428*'Assumptions (NG)'!AO53/10^3</f>
        <v>26.4183343</v>
      </c>
      <c r="AQ436" s="160">
        <f>AQ428*'Assumptions (NG)'!AP53/10^3</f>
        <v>27.15859827</v>
      </c>
      <c r="AR436" s="160">
        <f>AR428*'Assumptions (NG)'!AQ53/10^3</f>
        <v>27.89482405</v>
      </c>
      <c r="AS436" s="160">
        <f>AS428*'Assumptions (NG)'!AR53/10^3</f>
        <v>28.63525811</v>
      </c>
      <c r="AT436" s="160">
        <f>AT428*'Assumptions (NG)'!AS53/10^3</f>
        <v>29.41585169</v>
      </c>
      <c r="AU436" s="160">
        <f>AU428*'Assumptions (NG)'!AT53/10^3</f>
        <v>30.24323842</v>
      </c>
      <c r="AV436" s="160">
        <f>AV428*'Assumptions (NG)'!AU53/10^3</f>
        <v>31.09535117</v>
      </c>
      <c r="AW436" s="160">
        <f>AW428*'Assumptions (NG)'!AV53/10^3</f>
        <v>31.90244885</v>
      </c>
      <c r="AX436" s="160">
        <f>AX428*'Assumptions (NG)'!AW53/10^3</f>
        <v>32.83488329</v>
      </c>
      <c r="AY436" s="160">
        <f>AY428*'Assumptions (NG)'!AX53/10^3</f>
        <v>34.25806494</v>
      </c>
      <c r="AZ436" s="160">
        <f>AZ428*'Assumptions (NG)'!AY53/10^3</f>
        <v>35.41659017</v>
      </c>
      <c r="BA436" s="160">
        <f>BA428*'Assumptions (NG)'!AZ53/10^3</f>
        <v>36.39000955</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2.163654389</v>
      </c>
      <c r="K437" s="160">
        <f>K425*'Assumptions (NG)'!J55*'Assumptions (NG)'!J56*365/10^9</f>
        <v>2.221349314</v>
      </c>
      <c r="L437" s="160">
        <f>L425*'Assumptions (NG)'!K55*'Assumptions (NG)'!K56*365/10^9</f>
        <v>2.579801646</v>
      </c>
      <c r="M437" s="160">
        <f>M425*'Assumptions (NG)'!L55*'Assumptions (NG)'!L56*365/10^9</f>
        <v>1.852271585</v>
      </c>
      <c r="N437" s="160">
        <f>N425*'Assumptions (NG)'!M55*'Assumptions (NG)'!M56*365/10^9</f>
        <v>1.975583505</v>
      </c>
      <c r="O437" s="160">
        <f>O425*'Assumptions (NG)'!N55*'Assumptions (NG)'!N56*365/10^9</f>
        <v>2.024837773</v>
      </c>
      <c r="P437" s="160">
        <f>P425*'Assumptions (NG)'!O55*'Assumptions (NG)'!O56*365/10^9</f>
        <v>1.768688333</v>
      </c>
      <c r="Q437" s="160">
        <f>Q425*'Assumptions (NG)'!P55*'Assumptions (NG)'!P56*365/10^9</f>
        <v>1.985480084</v>
      </c>
      <c r="R437" s="160">
        <f>R425*'Assumptions (NG)'!Q55*'Assumptions (NG)'!Q56*365/10^9</f>
        <v>2.121770968</v>
      </c>
      <c r="S437" s="160">
        <f>S425*'Assumptions (NG)'!R55*'Assumptions (NG)'!R56*365/10^9</f>
        <v>1.745249527</v>
      </c>
      <c r="T437" s="160">
        <f>T425*'Assumptions (NG)'!S55*'Assumptions (NG)'!S56*365/10^9</f>
        <v>1.871008177</v>
      </c>
      <c r="U437" s="160">
        <f>U425*'Assumptions (NG)'!T55*'Assumptions (NG)'!T56*365/10^9</f>
        <v>1.8627055</v>
      </c>
      <c r="V437" s="160">
        <f>V425*'Assumptions (NG)'!U55*'Assumptions (NG)'!U56*365/10^9</f>
        <v>1.912147316</v>
      </c>
      <c r="W437" s="160">
        <f>W425*'Assumptions (NG)'!V55*'Assumptions (NG)'!V56*365/10^9</f>
        <v>1.938655277</v>
      </c>
      <c r="X437" s="160">
        <f>X425*'Assumptions (NG)'!W55*'Assumptions (NG)'!W56*365/10^9</f>
        <v>1.974496297</v>
      </c>
      <c r="Y437" s="160">
        <f>Y425*'Assumptions (NG)'!X55*'Assumptions (NG)'!X56*365/10^9</f>
        <v>2.014058792</v>
      </c>
      <c r="Z437" s="160">
        <f>Z425*'Assumptions (NG)'!Y55*'Assumptions (NG)'!Y56*365/10^9</f>
        <v>2.06858956</v>
      </c>
      <c r="AA437" s="160">
        <f>AA425*'Assumptions (NG)'!Z55*'Assumptions (NG)'!Z56*365/10^9</f>
        <v>2.129998309</v>
      </c>
      <c r="AB437" s="160">
        <f>AB425*'Assumptions (NG)'!AA55*'Assumptions (NG)'!AA56*365/10^9</f>
        <v>2.212802288</v>
      </c>
      <c r="AC437" s="160">
        <f>AC425*'Assumptions (NG)'!AB55*'Assumptions (NG)'!AB56*365/10^9</f>
        <v>2.271613199</v>
      </c>
      <c r="AD437" s="160">
        <f>AD425*'Assumptions (NG)'!AC55*'Assumptions (NG)'!AC56*365/10^9</f>
        <v>2.339787991</v>
      </c>
      <c r="AE437" s="160">
        <f>AE425*'Assumptions (NG)'!AD55*'Assumptions (NG)'!AD56*365/10^9</f>
        <v>2.404832805</v>
      </c>
      <c r="AF437" s="160">
        <f>AF425*'Assumptions (NG)'!AE55*'Assumptions (NG)'!AE56*365/10^9</f>
        <v>2.473514523</v>
      </c>
      <c r="AG437" s="160">
        <f>AG425*'Assumptions (NG)'!AF55*'Assumptions (NG)'!AF56*365/10^9</f>
        <v>2.544033439</v>
      </c>
      <c r="AH437" s="160">
        <f>AH425*'Assumptions (NG)'!AG55*'Assumptions (NG)'!AG56*365/10^9</f>
        <v>2.62014168</v>
      </c>
      <c r="AI437" s="160">
        <f>AI425*'Assumptions (NG)'!AH55*'Assumptions (NG)'!AH56*365/10^9</f>
        <v>2.687061716</v>
      </c>
      <c r="AJ437" s="160">
        <f>AJ425*'Assumptions (NG)'!AI55*'Assumptions (NG)'!AI56*365/10^9</f>
        <v>2.753967242</v>
      </c>
      <c r="AK437" s="160">
        <f>AK425*'Assumptions (NG)'!AJ55*'Assumptions (NG)'!AJ56*365/10^9</f>
        <v>2.822520286</v>
      </c>
      <c r="AL437" s="160">
        <f>AL425*'Assumptions (NG)'!AK55*'Assumptions (NG)'!AK56*365/10^9</f>
        <v>2.896834511</v>
      </c>
      <c r="AM437" s="160">
        <f>AM425*'Assumptions (NG)'!AL55*'Assumptions (NG)'!AL56*365/10^9</f>
        <v>2.984403409</v>
      </c>
      <c r="AN437" s="160">
        <f>AN425*'Assumptions (NG)'!AM55*'Assumptions (NG)'!AM56*365/10^9</f>
        <v>3.071213605</v>
      </c>
      <c r="AO437" s="160">
        <f>AO425*'Assumptions (NG)'!AN55*'Assumptions (NG)'!AN56*365/10^9</f>
        <v>3.168871809</v>
      </c>
      <c r="AP437" s="160">
        <f>AP425*'Assumptions (NG)'!AO55*'Assumptions (NG)'!AO56*365/10^9</f>
        <v>3.269021207</v>
      </c>
      <c r="AQ437" s="160">
        <f>AQ425*'Assumptions (NG)'!AP55*'Assumptions (NG)'!AP56*365/10^9</f>
        <v>3.36566545</v>
      </c>
      <c r="AR437" s="160">
        <f>AR425*'Assumptions (NG)'!AQ55*'Assumptions (NG)'!AQ56*365/10^9</f>
        <v>3.462007258</v>
      </c>
      <c r="AS437" s="160">
        <f>AS425*'Assumptions (NG)'!AR55*'Assumptions (NG)'!AR56*365/10^9</f>
        <v>3.559065047</v>
      </c>
      <c r="AT437" s="160">
        <f>AT425*'Assumptions (NG)'!AS55*'Assumptions (NG)'!AS56*365/10^9</f>
        <v>3.661311618</v>
      </c>
      <c r="AU437" s="160">
        <f>AU425*'Assumptions (NG)'!AT55*'Assumptions (NG)'!AT56*365/10^9</f>
        <v>3.769590798</v>
      </c>
      <c r="AV437" s="160">
        <f>AV425*'Assumptions (NG)'!AU55*'Assumptions (NG)'!AU56*365/10^9</f>
        <v>3.881168219</v>
      </c>
      <c r="AW437" s="160">
        <f>AW425*'Assumptions (NG)'!AV55*'Assumptions (NG)'!AV56*365/10^9</f>
        <v>3.987335385</v>
      </c>
      <c r="AX437" s="160">
        <f>AX425*'Assumptions (NG)'!AW55*'Assumptions (NG)'!AW56*365/10^9</f>
        <v>4.109385123</v>
      </c>
      <c r="AY437" s="160">
        <f>AY425*'Assumptions (NG)'!AX55*'Assumptions (NG)'!AX56*365/10^9</f>
        <v>4.293168198</v>
      </c>
      <c r="AZ437" s="160">
        <f>AZ425*'Assumptions (NG)'!AY55*'Assumptions (NG)'!AY56*365/10^9</f>
        <v>4.444130662</v>
      </c>
      <c r="BA437" s="160">
        <f>BA425*'Assumptions (NG)'!AZ55*'Assumptions (NG)'!AZ56*365/10^9</f>
        <v>4.572131656</v>
      </c>
    </row>
    <row r="438" ht="15.75" customHeight="1">
      <c r="A438" s="207" t="s">
        <v>393</v>
      </c>
      <c r="B438" s="150" t="s">
        <v>149</v>
      </c>
      <c r="C438" s="213">
        <f t="array" ref="C438:V438">transpose('Assumptions (NG)'!V136:V155)</f>
        <v>2279.2</v>
      </c>
      <c r="D438" s="172">
        <v>3035.0</v>
      </c>
      <c r="E438" s="172">
        <v>6868.7</v>
      </c>
      <c r="F438" s="172">
        <v>8469.4</v>
      </c>
      <c r="G438" s="172">
        <v>2474.3</v>
      </c>
      <c r="H438" s="172">
        <v>1376.6</v>
      </c>
      <c r="I438" s="172">
        <v>850.5</v>
      </c>
      <c r="J438" s="172">
        <v>0.0</v>
      </c>
      <c r="K438" s="172">
        <v>688.1</v>
      </c>
      <c r="L438" s="172">
        <v>0.0</v>
      </c>
      <c r="M438" s="172">
        <v>1427.2</v>
      </c>
      <c r="N438" s="172">
        <v>2191.4</v>
      </c>
      <c r="O438" s="172">
        <v>4461.8</v>
      </c>
      <c r="P438" s="172">
        <v>730.0</v>
      </c>
      <c r="Q438" s="172">
        <v>840.0</v>
      </c>
      <c r="R438" s="172">
        <v>0.0</v>
      </c>
      <c r="S438" s="172">
        <v>0.0</v>
      </c>
      <c r="T438" s="172">
        <v>0.0</v>
      </c>
      <c r="U438" s="172">
        <v>2561.5</v>
      </c>
      <c r="V438" s="172">
        <v>0.0</v>
      </c>
      <c r="W438" s="171">
        <v>0.0</v>
      </c>
      <c r="X438" s="148">
        <f t="shared" ref="X438:BA438" si="26">if(X426&gt;X422,X426-X422,0)</f>
        <v>1272.555994</v>
      </c>
      <c r="Y438" s="148">
        <f t="shared" si="26"/>
        <v>708.4559936</v>
      </c>
      <c r="Z438" s="148">
        <f t="shared" si="26"/>
        <v>708.4559936</v>
      </c>
      <c r="AA438" s="148">
        <f t="shared" si="26"/>
        <v>781.4559936</v>
      </c>
      <c r="AB438" s="148">
        <f t="shared" si="26"/>
        <v>708.4559936</v>
      </c>
      <c r="AC438" s="148">
        <f t="shared" si="26"/>
        <v>708.4559936</v>
      </c>
      <c r="AD438" s="148">
        <f t="shared" si="26"/>
        <v>708.4559936</v>
      </c>
      <c r="AE438" s="148">
        <f t="shared" si="26"/>
        <v>708.4559936</v>
      </c>
      <c r="AF438" s="148">
        <f t="shared" si="26"/>
        <v>720.4559936</v>
      </c>
      <c r="AG438" s="148">
        <f t="shared" si="26"/>
        <v>763.6559936</v>
      </c>
      <c r="AH438" s="148">
        <f t="shared" si="26"/>
        <v>708.4559936</v>
      </c>
      <c r="AI438" s="148">
        <f t="shared" si="26"/>
        <v>821.4559936</v>
      </c>
      <c r="AJ438" s="148">
        <f t="shared" si="26"/>
        <v>924.9559936</v>
      </c>
      <c r="AK438" s="148">
        <f t="shared" si="26"/>
        <v>916.1559936</v>
      </c>
      <c r="AL438" s="148">
        <f t="shared" si="26"/>
        <v>927.9559936</v>
      </c>
      <c r="AM438" s="148">
        <f t="shared" si="26"/>
        <v>2987.655994</v>
      </c>
      <c r="AN438" s="148">
        <f t="shared" si="26"/>
        <v>3743.455994</v>
      </c>
      <c r="AO438" s="148">
        <f t="shared" si="26"/>
        <v>7577.155994</v>
      </c>
      <c r="AP438" s="148">
        <f t="shared" si="26"/>
        <v>9177.855994</v>
      </c>
      <c r="AQ438" s="148">
        <f t="shared" si="26"/>
        <v>3182.755994</v>
      </c>
      <c r="AR438" s="148">
        <f t="shared" si="26"/>
        <v>2085.055994</v>
      </c>
      <c r="AS438" s="148">
        <f t="shared" si="26"/>
        <v>1558.955994</v>
      </c>
      <c r="AT438" s="148">
        <f t="shared" si="26"/>
        <v>708.4559936</v>
      </c>
      <c r="AU438" s="148">
        <f t="shared" si="26"/>
        <v>1396.555994</v>
      </c>
      <c r="AV438" s="148">
        <f t="shared" si="26"/>
        <v>708.4559936</v>
      </c>
      <c r="AW438" s="148">
        <f t="shared" si="26"/>
        <v>2135.655994</v>
      </c>
      <c r="AX438" s="148">
        <f t="shared" si="26"/>
        <v>2899.855994</v>
      </c>
      <c r="AY438" s="148">
        <f t="shared" si="26"/>
        <v>5170.255994</v>
      </c>
      <c r="AZ438" s="148">
        <f t="shared" si="26"/>
        <v>1438.455994</v>
      </c>
      <c r="BA438" s="148">
        <f t="shared" si="26"/>
        <v>1548.455994</v>
      </c>
    </row>
    <row r="439" ht="15.75" customHeight="1">
      <c r="A439" s="207" t="s">
        <v>394</v>
      </c>
      <c r="B439" s="150" t="s">
        <v>149</v>
      </c>
      <c r="C439" s="213">
        <f t="array" ref="C439:V439">transpose('Assumptions (NG)'!V261:V280)</f>
        <v>6653.2</v>
      </c>
      <c r="D439" s="172">
        <v>4389.0</v>
      </c>
      <c r="E439" s="172">
        <v>3692.2</v>
      </c>
      <c r="F439" s="172">
        <v>2409.7</v>
      </c>
      <c r="G439" s="172">
        <v>434.1</v>
      </c>
      <c r="H439" s="172">
        <v>85.5</v>
      </c>
      <c r="I439" s="172">
        <v>83.5</v>
      </c>
      <c r="J439" s="172">
        <v>738.3</v>
      </c>
      <c r="K439" s="172">
        <v>0.0</v>
      </c>
      <c r="L439" s="172">
        <v>226.3</v>
      </c>
      <c r="M439" s="172">
        <v>397.9</v>
      </c>
      <c r="N439" s="172">
        <v>0.0</v>
      </c>
      <c r="O439" s="172">
        <v>747.2</v>
      </c>
      <c r="P439" s="172">
        <v>57.3</v>
      </c>
      <c r="Q439" s="172">
        <v>2.0</v>
      </c>
      <c r="R439" s="172">
        <v>7.2</v>
      </c>
      <c r="S439" s="172">
        <v>0.0</v>
      </c>
      <c r="T439" s="172">
        <v>127.3</v>
      </c>
      <c r="U439" s="172">
        <v>7.2</v>
      </c>
      <c r="V439" s="172">
        <v>0.0</v>
      </c>
      <c r="W439" s="171">
        <v>0.0</v>
      </c>
      <c r="X439" s="148">
        <f t="shared" ref="X439:BA439" si="27">if(X427&gt;X424,X427-X424,0)</f>
        <v>4846.72773</v>
      </c>
      <c r="Y439" s="148">
        <f t="shared" si="27"/>
        <v>876.1277296</v>
      </c>
      <c r="Z439" s="148">
        <f t="shared" si="27"/>
        <v>685.9277296</v>
      </c>
      <c r="AA439" s="148">
        <f t="shared" si="27"/>
        <v>1048.92773</v>
      </c>
      <c r="AB439" s="148">
        <f t="shared" si="27"/>
        <v>2369.32773</v>
      </c>
      <c r="AC439" s="148">
        <f t="shared" si="27"/>
        <v>136.7277296</v>
      </c>
      <c r="AD439" s="148">
        <f t="shared" si="27"/>
        <v>136.7277296</v>
      </c>
      <c r="AE439" s="148">
        <f t="shared" si="27"/>
        <v>107.9277296</v>
      </c>
      <c r="AF439" s="148">
        <f t="shared" si="27"/>
        <v>107.9277296</v>
      </c>
      <c r="AG439" s="148">
        <f t="shared" si="27"/>
        <v>107.9277296</v>
      </c>
      <c r="AH439" s="148">
        <f t="shared" si="27"/>
        <v>179.1277296</v>
      </c>
      <c r="AI439" s="148">
        <f t="shared" si="27"/>
        <v>123.8277296</v>
      </c>
      <c r="AJ439" s="148">
        <f t="shared" si="27"/>
        <v>124.7277296</v>
      </c>
      <c r="AK439" s="148">
        <f t="shared" si="27"/>
        <v>132.9277296</v>
      </c>
      <c r="AL439" s="148">
        <f t="shared" si="27"/>
        <v>209.6277296</v>
      </c>
      <c r="AM439" s="148">
        <f t="shared" si="27"/>
        <v>158.3277296</v>
      </c>
      <c r="AN439" s="148">
        <f t="shared" si="27"/>
        <v>107.9277296</v>
      </c>
      <c r="AO439" s="148">
        <f t="shared" si="27"/>
        <v>107.9277296</v>
      </c>
      <c r="AP439" s="148">
        <f t="shared" si="27"/>
        <v>145.0277296</v>
      </c>
      <c r="AQ439" s="148">
        <f t="shared" si="27"/>
        <v>107.9277296</v>
      </c>
      <c r="AR439" s="148">
        <f t="shared" si="27"/>
        <v>234.1277296</v>
      </c>
      <c r="AS439" s="148">
        <f t="shared" si="27"/>
        <v>146.8277296</v>
      </c>
      <c r="AT439" s="148">
        <f t="shared" si="27"/>
        <v>130.9277296</v>
      </c>
      <c r="AU439" s="148">
        <f t="shared" si="27"/>
        <v>1186.62773</v>
      </c>
      <c r="AV439" s="148">
        <f t="shared" si="27"/>
        <v>2235.82773</v>
      </c>
      <c r="AW439" s="148">
        <f t="shared" si="27"/>
        <v>889.3277296</v>
      </c>
      <c r="AX439" s="148">
        <f t="shared" si="27"/>
        <v>515.7277296</v>
      </c>
      <c r="AY439" s="148">
        <f t="shared" si="27"/>
        <v>358.9277296</v>
      </c>
      <c r="AZ439" s="148">
        <f t="shared" si="27"/>
        <v>1283.12773</v>
      </c>
      <c r="BA439" s="148">
        <f t="shared" si="27"/>
        <v>6761.12773</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6.41762781</v>
      </c>
      <c r="D441" s="176">
        <f t="shared" si="28"/>
        <v>5.644794547</v>
      </c>
      <c r="E441" s="176">
        <f t="shared" si="28"/>
        <v>3.651704863</v>
      </c>
      <c r="F441" s="176">
        <f t="shared" si="28"/>
        <v>1.311776321</v>
      </c>
      <c r="G441" s="176">
        <f t="shared" si="28"/>
        <v>0.7200759081</v>
      </c>
      <c r="H441" s="176">
        <f t="shared" si="28"/>
        <v>0.5373980229</v>
      </c>
      <c r="I441" s="176">
        <f t="shared" si="28"/>
        <v>0.3470411678</v>
      </c>
      <c r="J441" s="176">
        <f t="shared" si="28"/>
        <v>0.7137073148</v>
      </c>
      <c r="K441" s="176">
        <f t="shared" si="28"/>
        <v>1.171966745</v>
      </c>
      <c r="L441" s="176">
        <f t="shared" si="28"/>
        <v>2.675107924</v>
      </c>
      <c r="M441" s="176">
        <f t="shared" si="28"/>
        <v>2.445623208</v>
      </c>
      <c r="N441" s="176">
        <f t="shared" si="28"/>
        <v>2.065497225</v>
      </c>
      <c r="O441" s="176">
        <f t="shared" si="28"/>
        <v>0.521191937</v>
      </c>
      <c r="P441" s="176">
        <f t="shared" si="28"/>
        <v>0.276200441</v>
      </c>
      <c r="Q441" s="176">
        <f t="shared" si="28"/>
        <v>0.02730099426</v>
      </c>
      <c r="R441" s="176">
        <f t="shared" si="28"/>
        <v>0.9049419415</v>
      </c>
      <c r="S441" s="176">
        <f t="shared" si="28"/>
        <v>0.9196095674</v>
      </c>
      <c r="T441" s="176">
        <f t="shared" si="28"/>
        <v>0.8829598767</v>
      </c>
      <c r="U441" s="176">
        <f t="shared" si="28"/>
        <v>1.518807216</v>
      </c>
      <c r="V441" s="176">
        <f t="shared" si="28"/>
        <v>1.98925953</v>
      </c>
      <c r="W441" s="176">
        <f t="shared" si="28"/>
        <v>2.445967697</v>
      </c>
      <c r="X441" s="176">
        <f t="shared" si="28"/>
        <v>1.431680034</v>
      </c>
      <c r="Y441" s="176">
        <f t="shared" si="28"/>
        <v>1.812221593</v>
      </c>
      <c r="Z441" s="176">
        <f t="shared" si="28"/>
        <v>1.716210617</v>
      </c>
      <c r="AA441" s="176">
        <f t="shared" si="28"/>
        <v>1.497464972</v>
      </c>
      <c r="AB441" s="176">
        <f t="shared" si="28"/>
        <v>0.9616150855</v>
      </c>
      <c r="AC441" s="176">
        <f t="shared" si="28"/>
        <v>0.978386716</v>
      </c>
      <c r="AD441" s="176">
        <f t="shared" si="28"/>
        <v>1.013759287</v>
      </c>
      <c r="AE441" s="176">
        <f t="shared" si="28"/>
        <v>1.052820595</v>
      </c>
      <c r="AF441" s="176">
        <f t="shared" si="28"/>
        <v>1.122607309</v>
      </c>
      <c r="AG441" s="176">
        <f t="shared" si="28"/>
        <v>1.222122305</v>
      </c>
      <c r="AH441" s="176">
        <f t="shared" si="28"/>
        <v>1.328700898</v>
      </c>
      <c r="AI441" s="176">
        <f t="shared" si="28"/>
        <v>1.429591471</v>
      </c>
      <c r="AJ441" s="176">
        <f t="shared" si="28"/>
        <v>2.452043761</v>
      </c>
      <c r="AK441" s="176">
        <f t="shared" si="28"/>
        <v>3.869181356</v>
      </c>
      <c r="AL441" s="176">
        <f t="shared" si="28"/>
        <v>7.215186865</v>
      </c>
      <c r="AM441" s="176">
        <f t="shared" si="28"/>
        <v>10.48792051</v>
      </c>
      <c r="AN441" s="176">
        <f t="shared" si="28"/>
        <v>10.40711113</v>
      </c>
      <c r="AO441" s="176">
        <f t="shared" si="28"/>
        <v>7.763257309</v>
      </c>
      <c r="AP441" s="176">
        <f t="shared" si="28"/>
        <v>3.827022167</v>
      </c>
      <c r="AQ441" s="176">
        <f t="shared" si="28"/>
        <v>2.555781448</v>
      </c>
      <c r="AR441" s="176">
        <f t="shared" si="28"/>
        <v>2.548572957</v>
      </c>
      <c r="AS441" s="176">
        <f t="shared" si="28"/>
        <v>2.84512502</v>
      </c>
      <c r="AT441" s="176">
        <f t="shared" si="28"/>
        <v>4.001379503</v>
      </c>
      <c r="AU441" s="176">
        <f t="shared" si="28"/>
        <v>4.727810635</v>
      </c>
      <c r="AV441" s="176">
        <f t="shared" si="28"/>
        <v>6.822250904</v>
      </c>
      <c r="AW441" s="176">
        <f t="shared" si="28"/>
        <v>6.677200092</v>
      </c>
      <c r="AX441" s="176">
        <f t="shared" si="28"/>
        <v>8.370037467</v>
      </c>
      <c r="AY441" s="176">
        <f t="shared" si="28"/>
        <v>5.080388815</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1.481732297</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2.362726205</v>
      </c>
      <c r="D444" s="177">
        <f>IF(E$438&gt;0,('Assumptions (NG)'!$V$16*Model!E$438*'Assumptions (NG)'!C$2)/10^9,0)+if(E$439&gt;0,('Assumptions (NG)'!$V$16*Model!E$439*'Assumptions (NG)'!C$3)/10^9,0)</f>
        <v>2.362726205</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2.573169308</v>
      </c>
      <c r="D445" s="177">
        <f>IF(F$438&gt;0,('Assumptions (NG)'!$V$16*Model!F$438*'Assumptions (NG)'!C$2)/10^9,0)+if(F$439&gt;0,('Assumptions (NG)'!$V$16*Model!F$439*'Assumptions (NG)'!C$3)/10^9,0)</f>
        <v>2.573169308</v>
      </c>
      <c r="E445" s="177">
        <f>IF(F$438&gt;0,('Assumptions (NG)'!$V$16*Model!F$438*'Assumptions (NG)'!D$2)/10^9,0)+if(F$439&gt;0,('Assumptions (NG)'!$V$16*Model!F$439*'Assumptions (NG)'!D$3)/10^9,0)</f>
        <v>2.573169308</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0.7088990342</v>
      </c>
      <c r="E446" s="177">
        <f>IF(G$438&gt;0,('Assumptions (NG)'!$V$16*Model!G$438*'Assumptions (NG)'!D$2)/10^9,0)+if(G$439&gt;0,('Assumptions (NG)'!$V$16*Model!G$439*'Assumptions (NG)'!D$3)/10^9,0)</f>
        <v>0.7088990342</v>
      </c>
      <c r="F446" s="177">
        <f>IF(G$438&gt;0,('Assumptions (NG)'!$V$16*Model!G$438*'Assumptions (NG)'!E$2)/10^9,0)+if(G$439&gt;0,('Assumptions (NG)'!$V$16*Model!G$439*'Assumptions (NG)'!E$3)/10^9,0)</f>
        <v>0.7088990342</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0.3696365203</v>
      </c>
      <c r="F447" s="177">
        <f>IF(H$438&gt;0,('Assumptions (NG)'!$V$16*Model!H$438*'Assumptions (NG)'!E$2)/10^9,0)+if(H$439&gt;0,('Assumptions (NG)'!$V$16*Model!H$439*'Assumptions (NG)'!E$3)/10^9,0)</f>
        <v>0.3696365203</v>
      </c>
      <c r="G447" s="177">
        <f>IF(H$438&gt;0,('Assumptions (NG)'!$V$16*Model!H$438*'Assumptions (NG)'!F$2)/10^9,0)+if(H$439&gt;0,('Assumptions (NG)'!$V$16*Model!H$439*'Assumptions (NG)'!F$3)/10^9,0)</f>
        <v>0.3696365203</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0.2332407664</v>
      </c>
      <c r="G448" s="177">
        <f>IF(I$438&gt;0,('Assumptions (NG)'!$V$16*Model!I$438*'Assumptions (NG)'!F$2)/10^9,0)+if(I$439&gt;0,('Assumptions (NG)'!$V$16*Model!I$439*'Assumptions (NG)'!F$3)/10^9,0)</f>
        <v>0.2332407664</v>
      </c>
      <c r="H448" s="177">
        <f>IF(I$438&gt;0,('Assumptions (NG)'!$V$16*Model!I$438*'Assumptions (NG)'!G$2)/10^9,0)+if(I$439&gt;0,('Assumptions (NG)'!$V$16*Model!I$439*'Assumptions (NG)'!G$3)/10^9,0)</f>
        <v>0.2372037216</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0.1171986214</v>
      </c>
      <c r="H449" s="177">
        <f>IF(J$438&gt;0,('Assumptions (NG)'!$V$16*Model!J$438*'Assumptions (NG)'!G$2)/10^9,0)+if(J$439&gt;0,('Assumptions (NG)'!$V$16*Model!J$439*'Assumptions (NG)'!G$3)/10^9,0)</f>
        <v>0.1191899237</v>
      </c>
      <c r="I449" s="177">
        <f>IF(J$438&gt;0,('Assumptions (NG)'!$V$16*Model!J$438*'Assumptions (NG)'!H$2)/10^9,0)+if(J$439&gt;0,('Assumptions (NG)'!$V$16*Model!J$439*'Assumptions (NG)'!H$3)/10^9,0)</f>
        <v>0.1228404981</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0.1810043777</v>
      </c>
      <c r="I450" s="177">
        <f>IF(K$438&gt;0,('Assumptions (NG)'!$V$16*Model!K$438*'Assumptions (NG)'!H$2)/10^9,0)+if(K$439&gt;0,('Assumptions (NG)'!$V$16*Model!K$439*'Assumptions (NG)'!H$3)/10^9,0)</f>
        <v>0.1865482185</v>
      </c>
      <c r="J450" s="177">
        <f>IF(K$438&gt;0,('Assumptions (NG)'!$V$16*Model!K$438*'Assumptions (NG)'!I$2)/10^9,0)+if(K$439&gt;0,('Assumptions (NG)'!$V$16*Model!K$439*'Assumptions (NG)'!I$3)/10^9,0)</f>
        <v>0.1965679389</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0.0376524512</v>
      </c>
      <c r="J451" s="177">
        <f>IF(L$438&gt;0,('Assumptions (NG)'!$V$16*Model!L$438*'Assumptions (NG)'!I$2)/10^9,0)+if(L$439&gt;0,('Assumptions (NG)'!$V$16*Model!L$439*'Assumptions (NG)'!I$3)/10^9,0)</f>
        <v>0.03967480788</v>
      </c>
      <c r="K451" s="177">
        <f>IF(L$438&gt;0,('Assumptions (NG)'!$V$16*Model!L$438*'Assumptions (NG)'!J$2)/10^9,0)+if(L$439&gt;0,('Assumptions (NG)'!$V$16*Model!L$439*'Assumptions (NG)'!J$3)/10^9,0)</f>
        <v>0.04067488268</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0.477464568</v>
      </c>
      <c r="K452" s="177">
        <f>IF(M$438&gt;0,('Assumptions (NG)'!$V$16*Model!M$438*'Assumptions (NG)'!J$2)/10^9,0)+if(M$439&gt;0,('Assumptions (NG)'!$V$16*Model!M$439*'Assumptions (NG)'!J$3)/10^9,0)</f>
        <v>0.4894999201</v>
      </c>
      <c r="L452" s="177">
        <f>IF(M$438&gt;0,('Assumptions (NG)'!$V$16*Model!M$438*'Assumptions (NG)'!K$2)/10^9,0)+if(M$439&gt;0,('Assumptions (NG)'!$V$16*Model!M$439*'Assumptions (NG)'!K$3)/10^9,0)</f>
        <v>0.5090613131</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0.641791942</v>
      </c>
      <c r="L453" s="177">
        <f>IF(N$438&gt;0,('Assumptions (NG)'!$V$16*Model!N$438*'Assumptions (NG)'!K$2)/10^9,0)+if(N$439&gt;0,('Assumptions (NG)'!$V$16*Model!N$439*'Assumptions (NG)'!K$3)/10^9,0)</f>
        <v>0.6674392278</v>
      </c>
      <c r="M453" s="177">
        <f>IF(N$438&gt;0,('Assumptions (NG)'!$V$16*Model!N$438*'Assumptions (NG)'!L$2)/10^9,0)+if(N$439&gt;0,('Assumptions (NG)'!$V$16*Model!N$439*'Assumptions (NG)'!L$3)/10^9,0)</f>
        <v>0.6803836394</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1.498607383</v>
      </c>
      <c r="M454" s="177">
        <f>IF(O$438&gt;0,('Assumptions (NG)'!$V$16*Model!O$438*'Assumptions (NG)'!L$2)/10^9,0)+if(O$439&gt;0,('Assumptions (NG)'!$V$16*Model!O$439*'Assumptions (NG)'!L$3)/10^9,0)</f>
        <v>1.527671588</v>
      </c>
      <c r="N454" s="177">
        <f>IF(O$438&gt;0,('Assumptions (NG)'!$V$16*Model!O$438*'Assumptions (NG)'!M$2)/10^9,0)+if(O$439&gt;0,('Assumptions (NG)'!$V$16*Model!O$439*'Assumptions (NG)'!M$3)/10^9,0)</f>
        <v>1.557128703</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0.2375679803</v>
      </c>
      <c r="N455" s="177">
        <f>IF(P$438&gt;0,('Assumptions (NG)'!$V$16*Model!P$438*'Assumptions (NG)'!M$2)/10^9,0)+if(P$439&gt;0,('Assumptions (NG)'!$V$16*Model!P$439*'Assumptions (NG)'!M$3)/10^9,0)</f>
        <v>0.2421488518</v>
      </c>
      <c r="O455" s="215">
        <f>IF(P$438&gt;0,('Assumptions (NG)'!$V$16*Model!P$438*'Assumptions (NG)'!N$2)/10^9,0)+if(P$439&gt;0,('Assumptions (NG)'!$V$16*Model!P$439*'Assumptions (NG)'!N$3)/10^9,0)</f>
        <v>0.2475759527</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0.2662196708</v>
      </c>
      <c r="O456" s="215">
        <f>IF(Q$438&gt;0,('Assumptions (NG)'!$V$16*Model!Q$438*'Assumptions (NG)'!N$2)/10^9,0)+if(Q$439&gt;0,('Assumptions (NG)'!$V$16*Model!Q$439*'Assumptions (NG)'!N$3)/10^9,0)</f>
        <v>0.272186253</v>
      </c>
      <c r="P456" s="215">
        <f>IF(Q$438&gt;0,('Assumptions (NG)'!$V$16*Model!Q$438*'Assumptions (NG)'!O$2)/10^9,0)+if(Q$439&gt;0,('Assumptions (NG)'!$V$16*Model!Q$439*'Assumptions (NG)'!O$3)/10^9,0)</f>
        <v>0.2747572052</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0.00142973124</v>
      </c>
      <c r="P457" s="215">
        <f>IF(R$438&gt;0,('Assumptions (NG)'!$V$16*Model!R$438*'Assumptions (NG)'!O$2)/10^9,0)+if(R$439&gt;0,('Assumptions (NG)'!$V$16*Model!R$439*'Assumptions (NG)'!O$3)/10^9,0)</f>
        <v>0.001443235856</v>
      </c>
      <c r="Q457" s="215">
        <f>IF(R$438&gt;0,('Assumptions (NG)'!$V$16*Model!R$438*'Assumptions (NG)'!P$2)/10^9,0)+if(R$439&gt;0,('Assumptions (NG)'!$V$16*Model!R$439*'Assumptions (NG)'!P$3)/10^9,0)</f>
        <v>0.001461465864</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v>
      </c>
      <c r="Q458" s="215">
        <f>IF(S$438&gt;0,('Assumptions (NG)'!$V$16*Model!S$438*'Assumptions (NG)'!P$2)/10^9,0)+if(S$439&gt;0,('Assumptions (NG)'!$V$16*Model!S$439*'Assumptions (NG)'!P$3)/10^9,0)</f>
        <v>0</v>
      </c>
      <c r="R458" s="215">
        <f>IF(S$438&gt;0,('Assumptions (NG)'!$V$16*Model!S$438*'Assumptions (NG)'!Q$2)/10^9,0)+if(S$439&gt;0,('Assumptions (NG)'!$V$16*Model!S$439*'Assumptions (NG)'!Q$3)/10^9,0)</f>
        <v>0</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0.0258395284</v>
      </c>
      <c r="R459" s="215">
        <f>IF(T$438&gt;0,('Assumptions (NG)'!$V$16*Model!T$438*'Assumptions (NG)'!Q$2)/10^9,0)+if(T$439&gt;0,('Assumptions (NG)'!$V$16*Model!T$439*'Assumptions (NG)'!Q$3)/10^9,0)</f>
        <v>0.02673926159</v>
      </c>
      <c r="S459" s="215">
        <f>IF(T$438&gt;0,('Assumptions (NG)'!$V$16*Model!T$438*'Assumptions (NG)'!R$2)/10^9,0)+if(T$439&gt;0,('Assumptions (NG)'!$V$16*Model!T$439*'Assumptions (NG)'!R$3)/10^9,0)</f>
        <v>0.0271726612</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0.8782026799</v>
      </c>
      <c r="S460" s="215">
        <f>IF(U$438&gt;0,('Assumptions (NG)'!$V$16*Model!U$438*'Assumptions (NG)'!R$2)/10^9,0)+if(U$439&gt;0,('Assumptions (NG)'!$V$16*Model!U$439*'Assumptions (NG)'!R$3)/10^9,0)</f>
        <v>0.8924369062</v>
      </c>
      <c r="T460" s="215">
        <f>IF(U$438&gt;0,('Assumptions (NG)'!$V$16*Model!U$438*'Assumptions (NG)'!S$2)/10^9,0)+if(U$439&gt;0,('Assumptions (NG)'!$V$16*Model!U$439*'Assumptions (NG)'!S$3)/10^9,0)</f>
        <v>0.8829598767</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1.518807216</v>
      </c>
      <c r="V463" s="215">
        <f>IF(X$438&gt;0,('Assumptions (NG)'!$V$16*Model!X$438*'Assumptions (NG)'!U$2)/10^9,0)+if(X$439&gt;0,('Assumptions (NG)'!$V$16*Model!X$439*'Assumptions (NG)'!U$3)/10^9,0)</f>
        <v>1.537991792</v>
      </c>
      <c r="W463" s="215">
        <f>IF(X$438&gt;0,('Assumptions (NG)'!$V$16*Model!X$438*'Assumptions (NG)'!V$2)/10^9,0)+if(X$439&gt;0,('Assumptions (NG)'!$V$16*Model!X$439*'Assumptions (NG)'!V$3)/10^9,0)</f>
        <v>1.568588966</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0.4512677382</v>
      </c>
      <c r="W464" s="215">
        <f>IF(Y$438&gt;0,('Assumptions (NG)'!$V$16*Model!Y$438*'Assumptions (NG)'!V$2)/10^9,0)+if(Y$439&gt;0,('Assumptions (NG)'!$V$16*Model!Y$439*'Assumptions (NG)'!V$3)/10^9,0)</f>
        <v>0.4602453657</v>
      </c>
      <c r="X464" s="215">
        <f>IF(Y$438&gt;0,('Assumptions (NG)'!$V$16*Model!Y$438*'Assumptions (NG)'!W$2)/10^9,0)+if(Y$439&gt;0,('Assumptions (NG)'!$V$16*Model!Y$439*'Assumptions (NG)'!W$3)/10^9,0)</f>
        <v>0.4694015963</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0.4171333657</v>
      </c>
      <c r="X465" s="215">
        <f>IF(Z$438&gt;0,('Assumptions (NG)'!$V$16*Model!Z$438*'Assumptions (NG)'!W$2)/10^9,0)+if(Z$439&gt;0,('Assumptions (NG)'!$V$16*Model!Z$439*'Assumptions (NG)'!W$3)/10^9,0)</f>
        <v>0.4254319159</v>
      </c>
      <c r="Y465" s="215">
        <f>IF(Z$438&gt;0,('Assumptions (NG)'!$V$16*Model!Z$438*'Assumptions (NG)'!X$2)/10^9,0)+if(Z$439&gt;0,('Assumptions (NG)'!$V$16*Model!Z$439*'Assumptions (NG)'!X$3)/10^9,0)</f>
        <v>0.4338955594</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0.5368465222</v>
      </c>
      <c r="Y466" s="215">
        <f>IF(AA$438&gt;0,('Assumptions (NG)'!$V$16*Model!AA$438*'Assumptions (NG)'!X$2)/10^9,0)+if(AA$439&gt;0,('Assumptions (NG)'!$V$16*Model!AA$439*'Assumptions (NG)'!X$3)/10^9,0)</f>
        <v>0.5475266744</v>
      </c>
      <c r="Z466" s="215">
        <f>IF(AA$438&gt;0,('Assumptions (NG)'!$V$16*Model!AA$438*'Assumptions (NG)'!Y$2)/10^9,0)+if(AA$439&gt;0,('Assumptions (NG)'!$V$16*Model!AA$439*'Assumptions (NG)'!Y$3)/10^9,0)</f>
        <v>0.5584193</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0.8307993592</v>
      </c>
      <c r="Z467" s="215">
        <f>IF(AB$438&gt;0,('Assumptions (NG)'!$V$16*Model!AB$438*'Assumptions (NG)'!Y$2)/10^9,0)+if(AB$439&gt;0,('Assumptions (NG)'!$V$16*Model!AB$439*'Assumptions (NG)'!Y$3)/10^9,0)</f>
        <v>0.8473274789</v>
      </c>
      <c r="AA467" s="215">
        <f>IF(AB$438&gt;0,('Assumptions (NG)'!$V$16*Model!AB$438*'Assumptions (NG)'!Z$2)/10^9,0)+if(AB$439&gt;0,('Assumptions (NG)'!$V$16*Model!AB$439*'Assumptions (NG)'!Z$3)/10^9,0)</f>
        <v>0.8641844129</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0.3104638382</v>
      </c>
      <c r="AA468" s="215">
        <f>IF(AC$438&gt;0,('Assumptions (NG)'!$V$16*Model!AC$438*'Assumptions (NG)'!Z$2)/10^9,0)+if(AC$439&gt;0,('Assumptions (NG)'!$V$16*Model!AC$439*'Assumptions (NG)'!Z$3)/10^9,0)</f>
        <v>0.3166402795</v>
      </c>
      <c r="AB468" s="215">
        <f>IF(AC$438&gt;0,('Assumptions (NG)'!$V$16*Model!AC$438*'Assumptions (NG)'!AA$2)/10^9,0)+if(AC$439&gt;0,('Assumptions (NG)'!$V$16*Model!AC$439*'Assumptions (NG)'!AA$3)/10^9,0)</f>
        <v>0.3229395964</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0.3166402795</v>
      </c>
      <c r="AB469" s="215">
        <f>IF(AD$438&gt;0,('Assumptions (NG)'!$V$16*Model!AD$438*'Assumptions (NG)'!AA$2)/10^9,0)+if(AD$439&gt;0,('Assumptions (NG)'!$V$16*Model!AD$439*'Assumptions (NG)'!AA$3)/10^9,0)</f>
        <v>0.3229395964</v>
      </c>
      <c r="AC469" s="215">
        <f>IF(AD$438&gt;0,('Assumptions (NG)'!$V$16*Model!AD$438*'Assumptions (NG)'!AB$2)/10^9,0)+if(AD$439&gt;0,('Assumptions (NG)'!$V$16*Model!AD$439*'Assumptions (NG)'!AB$3)/10^9,0)</f>
        <v>0.3293642334</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0.3157358928</v>
      </c>
      <c r="AC470" s="215">
        <f>IF(AE$438&gt;0,('Assumptions (NG)'!$V$16*Model!AE$438*'Assumptions (NG)'!AB$2)/10^9,0)+if(AE$439&gt;0,('Assumptions (NG)'!$V$16*Model!AE$439*'Assumptions (NG)'!AB$3)/10^9,0)</f>
        <v>0.3220172176</v>
      </c>
      <c r="AD470" s="215">
        <f>IF(AE$438&gt;0,('Assumptions (NG)'!$V$16*Model!AE$438*'Assumptions (NG)'!AC$2)/10^9,0)+if(AE$439&gt;0,('Assumptions (NG)'!$V$16*Model!AE$439*'Assumptions (NG)'!AC$3)/10^9,0)</f>
        <v>0.3284235045</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0.3270052651</v>
      </c>
      <c r="AD471" s="215">
        <f>IF(AF$438&gt;0,('Assumptions (NG)'!$V$16*Model!AF$438*'Assumptions (NG)'!AC$2)/10^9,0)+if(AF$439&gt;0,('Assumptions (NG)'!$V$16*Model!AF$439*'Assumptions (NG)'!AC$3)/10^9,0)</f>
        <v>0.3335107854</v>
      </c>
      <c r="AE471" s="215">
        <f>IF(AF$438&gt;0,('Assumptions (NG)'!$V$16*Model!AF$438*'Assumptions (NG)'!AD$2)/10^9,0)+if(AF$439&gt;0,('Assumptions (NG)'!$V$16*Model!AF$439*'Assumptions (NG)'!AD$3)/10^9,0)</f>
        <v>0.3401457282</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0.3518249966</v>
      </c>
      <c r="AE472" s="215">
        <f>IF(AG$438&gt;0,('Assumptions (NG)'!$V$16*Model!AG$438*'Assumptions (NG)'!AD$2)/10^9,0)+if(AG$439&gt;0,('Assumptions (NG)'!$V$16*Model!AG$439*'Assumptions (NG)'!AD$3)/10^9,0)</f>
        <v>0.3588242866</v>
      </c>
      <c r="AF472" s="215">
        <f>IF(AG$438&gt;0,('Assumptions (NG)'!$V$16*Model!AG$438*'Assumptions (NG)'!AE$2)/10^9,0)+if(AG$439&gt;0,('Assumptions (NG)'!$V$16*Model!AG$439*'Assumptions (NG)'!AE$3)/10^9,0)</f>
        <v>0.3659628221</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0.3538505803</v>
      </c>
      <c r="AF473" s="215">
        <f>IF(AH$438&gt;0,('Assumptions (NG)'!$V$16*Model!AH$438*'Assumptions (NG)'!AE$2)/10^9,0)+if(AH$439&gt;0,('Assumptions (NG)'!$V$16*Model!AH$439*'Assumptions (NG)'!AE$3)/10^9,0)</f>
        <v>0.3608901678</v>
      </c>
      <c r="AG473" s="215">
        <f>IF(AH$438&gt;0,('Assumptions (NG)'!$V$16*Model!AH$438*'Assumptions (NG)'!AF$2)/10^9,0)+if(AH$439&gt;0,('Assumptions (NG)'!$V$16*Model!AH$439*'Assumptions (NG)'!AF$3)/10^9,0)</f>
        <v>0.3680698025</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0.3957543187</v>
      </c>
      <c r="AG474" s="215">
        <f>IF(AI$438&gt;0,('Assumptions (NG)'!$V$16*Model!AI$438*'Assumptions (NG)'!AF$2)/10^9,0)+if(AI$439&gt;0,('Assumptions (NG)'!$V$16*Model!AI$439*'Assumptions (NG)'!AF$3)/10^9,0)</f>
        <v>0.4036275491</v>
      </c>
      <c r="AH474" s="215">
        <f>IF(AI$438&gt;0,('Assumptions (NG)'!$V$16*Model!AI$438*'Assumptions (NG)'!AG$2)/10^9,0)+if(AI$439&gt;0,('Assumptions (NG)'!$V$16*Model!AI$439*'Assumptions (NG)'!AG$3)/10^9,0)</f>
        <v>0.4116574113</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0.4504249533</v>
      </c>
      <c r="AH475" s="215">
        <f>IF(AJ$438&gt;0,('Assumptions (NG)'!$V$16*Model!AJ$438*'Assumptions (NG)'!AG$2)/10^9,0)+if(AJ$439&gt;0,('Assumptions (NG)'!$V$16*Model!AJ$439*'Assumptions (NG)'!AG$3)/10^9,0)</f>
        <v>0.4593858142</v>
      </c>
      <c r="AI475" s="215">
        <f>IF(AJ$438&gt;0,('Assumptions (NG)'!$V$16*Model!AJ$438*'Assumptions (NG)'!AH$2)/10^9,0)+if(AJ$439&gt;0,('Assumptions (NG)'!$V$16*Model!AJ$439*'Assumptions (NG)'!AH$3)/10^9,0)</f>
        <v>0.4685249446</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0.4576576726</v>
      </c>
      <c r="AI476" s="215">
        <f>IF(AK$438&gt;0,('Assumptions (NG)'!$V$16*Model!AK$438*'Assumptions (NG)'!AH$2)/10^9,0)+if(AK$439&gt;0,('Assumptions (NG)'!$V$16*Model!AK$439*'Assumptions (NG)'!AH$3)/10^9,0)</f>
        <v>0.466762423</v>
      </c>
      <c r="AJ476" s="215">
        <f>IF(AK$438&gt;0,('Assumptions (NG)'!$V$16*Model!AK$438*'Assumptions (NG)'!AI$2)/10^9,0)+if(AK$439&gt;0,('Assumptions (NG)'!$V$16*Model!AK$439*'Assumptions (NG)'!AI$3)/10^9,0)</f>
        <v>0.4760483054</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0.4943041039</v>
      </c>
      <c r="AJ477" s="215">
        <f>IF(AL$438&gt;0,('Assumptions (NG)'!$V$16*Model!AL$438*'Assumptions (NG)'!AI$2)/10^9,0)+if(AL$439&gt;0,('Assumptions (NG)'!$V$16*Model!AL$439*'Assumptions (NG)'!AI$3)/10^9,0)</f>
        <v>0.5041379071</v>
      </c>
      <c r="AK477" s="215">
        <f>IF(AL$438&gt;0,('Assumptions (NG)'!$V$16*Model!AL$438*'Assumptions (NG)'!AJ$2)/10^9,0)+if(AL$439&gt;0,('Assumptions (NG)'!$V$16*Model!AL$439*'Assumptions (NG)'!AJ$3)/10^9,0)</f>
        <v>0.5141673463</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1.471857548</v>
      </c>
      <c r="AK478" s="215">
        <f>IF(AM$438&gt;0,('Assumptions (NG)'!$V$16*Model!AM$438*'Assumptions (NG)'!AJ$2)/10^9,0)+if(AM$439&gt;0,('Assumptions (NG)'!$V$16*Model!AM$439*'Assumptions (NG)'!AJ$3)/10^9,0)</f>
        <v>1.501139032</v>
      </c>
      <c r="AL478" s="215">
        <f>IF(AM$438&gt;0,('Assumptions (NG)'!$V$16*Model!AM$438*'Assumptions (NG)'!AK$2)/10^9,0)+if(AM$439&gt;0,('Assumptions (NG)'!$V$16*Model!AM$439*'Assumptions (NG)'!AK$3)/10^9,0)</f>
        <v>1.531003048</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1.853874978</v>
      </c>
      <c r="AL479" s="215">
        <f>IF(AN$438&gt;0,('Assumptions (NG)'!$V$16*Model!AN$438*'Assumptions (NG)'!AK$2)/10^9,0)+if(AN$439&gt;0,('Assumptions (NG)'!$V$16*Model!AN$439*'Assumptions (NG)'!AK$3)/10^9,0)</f>
        <v>1.890756407</v>
      </c>
      <c r="AM479" s="215">
        <f>IF(AN$438&gt;0,('Assumptions (NG)'!$V$16*Model!AN$438*'Assumptions (NG)'!AL$2)/10^9,0)+if(AN$439&gt;0,('Assumptions (NG)'!$V$16*Model!AN$439*'Assumptions (NG)'!AL$3)/10^9,0)</f>
        <v>1.928371564</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3.79342741</v>
      </c>
      <c r="AM480" s="215">
        <f>IF(AO$438&gt;0,('Assumptions (NG)'!$V$16*Model!AO$438*'Assumptions (NG)'!AL$2)/10^9,0)+if(AO$439&gt;0,('Assumptions (NG)'!$V$16*Model!AO$439*'Assumptions (NG)'!AL$3)/10^9,0)</f>
        <v>3.868894755</v>
      </c>
      <c r="AN480" s="215">
        <f>IF(AO$438&gt;0,('Assumptions (NG)'!$V$16*Model!AO$438*'Assumptions (NG)'!AM$2)/10^9,0)+if(AO$439&gt;0,('Assumptions (NG)'!$V$16*Model!AO$439*'Assumptions (NG)'!AM$3)/10^9,0)</f>
        <v>3.945863466</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4.690654193</v>
      </c>
      <c r="AN481" s="215">
        <f>IF(AP$438&gt;0,('Assumptions (NG)'!$V$16*Model!AP$438*'Assumptions (NG)'!AM$2)/10^9,0)+if(AP$439&gt;0,('Assumptions (NG)'!$V$16*Model!AP$439*'Assumptions (NG)'!AM$3)/10^9,0)</f>
        <v>4.783971181</v>
      </c>
      <c r="AO481" s="215">
        <f>IF(AP$438&gt;0,('Assumptions (NG)'!$V$16*Model!AP$438*'Assumptions (NG)'!AN$2)/10^9,0)+if(AP$439&gt;0,('Assumptions (NG)'!$V$16*Model!AP$439*'Assumptions (NG)'!AN$3)/10^9,0)</f>
        <v>4.879144639</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1.677276479</v>
      </c>
      <c r="AO482" s="215">
        <f>IF(AQ$438&gt;0,('Assumptions (NG)'!$V$16*Model!AQ$438*'Assumptions (NG)'!AN$2)/10^9,0)+if(AQ$439&gt;0,('Assumptions (NG)'!$V$16*Model!AQ$439*'Assumptions (NG)'!AN$3)/10^9,0)</f>
        <v>1.710644615</v>
      </c>
      <c r="AP482" s="215">
        <f>IF(AQ$438&gt;0,('Assumptions (NG)'!$V$16*Model!AQ$438*'Assumptions (NG)'!AO$2)/10^9,0)+if(AQ$439&gt;0,('Assumptions (NG)'!$V$16*Model!AQ$439*'Assumptions (NG)'!AO$3)/10^9,0)</f>
        <v>1.744676585</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1.173468055</v>
      </c>
      <c r="AP483" s="215">
        <f>IF(AR$438&gt;0,('Assumptions (NG)'!$V$16*Model!AR$438*'Assumptions (NG)'!AO$2)/10^9,0)+if(AR$439&gt;0,('Assumptions (NG)'!$V$16*Model!AR$439*'Assumptions (NG)'!AO$3)/10^9,0)</f>
        <v>1.196813307</v>
      </c>
      <c r="AQ483" s="215">
        <f>IF(AR$438&gt;0,('Assumptions (NG)'!$V$16*Model!AR$438*'Assumptions (NG)'!AP$2)/10^9,0)+if(AR$439&gt;0,('Assumptions (NG)'!$V$16*Model!AR$439*'Assumptions (NG)'!AP$3)/10^9,0)</f>
        <v>1.220622995</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0.8855322747</v>
      </c>
      <c r="AQ484" s="215">
        <f>IF(AS$438&gt;0,('Assumptions (NG)'!$V$16*Model!AS$438*'Assumptions (NG)'!AP$2)/10^9,0)+if(AS$439&gt;0,('Assumptions (NG)'!$V$16*Model!AS$439*'Assumptions (NG)'!AP$3)/10^9,0)</f>
        <v>0.903149264</v>
      </c>
      <c r="AR484" s="215">
        <f>IF(AS$438&gt;0,('Assumptions (NG)'!$V$16*Model!AS$438*'Assumptions (NG)'!AQ$2)/10^9,0)+if(AS$439&gt;0,('Assumptions (NG)'!$V$16*Model!AS$439*'Assumptions (NG)'!AQ$3)/10^9,0)</f>
        <v>0.9211167298</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0.4320091893</v>
      </c>
      <c r="AR485" s="215">
        <f>IF(AT$438&gt;0,('Assumptions (NG)'!$V$16*Model!AT$438*'Assumptions (NG)'!AQ$2)/10^9,0)+if(AT$439&gt;0,('Assumptions (NG)'!$V$16*Model!AT$439*'Assumptions (NG)'!AQ$3)/10^9,0)</f>
        <v>0.4406036827</v>
      </c>
      <c r="AS485" s="215">
        <f>IF(AT$438&gt;0,('Assumptions (NG)'!$V$16*Model!AT$438*'Assumptions (NG)'!AR$2)/10^9,0)+if(AT$439&gt;0,('Assumptions (NG)'!$V$16*Model!AT$439*'Assumptions (NG)'!AR$3)/10^9,0)</f>
        <v>0.449369157</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1.186852545</v>
      </c>
      <c r="AS486" s="215">
        <f>IF(AU$438&gt;0,('Assumptions (NG)'!$V$16*Model!AU$438*'Assumptions (NG)'!AR$2)/10^9,0)+if(AU$439&gt;0,('Assumptions (NG)'!$V$16*Model!AU$439*'Assumptions (NG)'!AR$3)/10^9,0)</f>
        <v>1.210464071</v>
      </c>
      <c r="AT486" s="215">
        <f>IF(AU$438&gt;0,('Assumptions (NG)'!$V$16*Model!AU$438*'Assumptions (NG)'!AS$2)/10^9,0)+if(AU$439&gt;0,('Assumptions (NG)'!$V$16*Model!AU$439*'Assumptions (NG)'!AS$3)/10^9,0)</f>
        <v>1.234545331</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1.185291792</v>
      </c>
      <c r="AT487" s="215">
        <f>IF(AV$438&gt;0,('Assumptions (NG)'!$V$16*Model!AV$438*'Assumptions (NG)'!AS$2)/10^9,0)+if(AV$439&gt;0,('Assumptions (NG)'!$V$16*Model!AV$439*'Assumptions (NG)'!AS$3)/10^9,0)</f>
        <v>1.208872268</v>
      </c>
      <c r="AU487" s="215">
        <f>IF(AV$438&gt;0,('Assumptions (NG)'!$V$16*Model!AV$438*'Assumptions (NG)'!AT$2)/10^9,0)+if(AV$439&gt;0,('Assumptions (NG)'!$V$16*Model!AV$439*'Assumptions (NG)'!AT$3)/10^9,0)</f>
        <v>1.23292186</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1.557961905</v>
      </c>
      <c r="AU488" s="215">
        <f>IF(AW$438&gt;0,('Assumptions (NG)'!$V$16*Model!AW$438*'Assumptions (NG)'!AT$2)/10^9,0)+if(AW$439&gt;0,('Assumptions (NG)'!$V$16*Model!AW$439*'Assumptions (NG)'!AT$3)/10^9,0)</f>
        <v>1.588956369</v>
      </c>
      <c r="AV488" s="215">
        <f>IF(AW$438&gt;0,('Assumptions (NG)'!$V$16*Model!AW$438*'Assumptions (NG)'!AU$2)/10^9,0)+if(AW$439&gt;0,('Assumptions (NG)'!$V$16*Model!AW$439*'Assumptions (NG)'!AU$3)/10^9,0)</f>
        <v>1.620567444</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1.905932406</v>
      </c>
      <c r="AV489" s="215">
        <f>IF(AX$438&gt;0,('Assumptions (NG)'!$V$16*Model!AX$438*'Assumptions (NG)'!AU$2)/10^9,0)+if(AX$439&gt;0,('Assumptions (NG)'!$V$16*Model!AX$439*'Assumptions (NG)'!AU$3)/10^9,0)</f>
        <v>1.943849478</v>
      </c>
      <c r="AW489" s="215">
        <f>IF(AX$438&gt;0,('Assumptions (NG)'!$V$16*Model!AX$438*'Assumptions (NG)'!AV$2)/10^9,0)+if(AX$439&gt;0,('Assumptions (NG)'!$V$16*Model!AX$439*'Assumptions (NG)'!AV$3)/10^9,0)</f>
        <v>1.982520881</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3.257833982</v>
      </c>
      <c r="AW490" s="215">
        <f>IF(AY$438&gt;0,('Assumptions (NG)'!$V$16*Model!AY$438*'Assumptions (NG)'!AV$2)/10^9,0)+if(AY$439&gt;0,('Assumptions (NG)'!$V$16*Model!AY$439*'Assumptions (NG)'!AV$3)/10^9,0)</f>
        <v>3.322646105</v>
      </c>
      <c r="AX490" s="215">
        <f>IF(AY$438&gt;0,('Assumptions (NG)'!$V$16*Model!AY$438*'Assumptions (NG)'!AW$2)/10^9,0)+if(AY$439&gt;0,('Assumptions (NG)'!$V$16*Model!AY$439*'Assumptions (NG)'!AW$3)/10^9,0)</f>
        <v>3.388747615</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1.372033107</v>
      </c>
      <c r="AX491" s="215">
        <f>IF(AZ$438&gt;0,('Assumptions (NG)'!$V$16*Model!AZ$438*'Assumptions (NG)'!AW$2)/10^9,0)+if(AZ$439&gt;0,('Assumptions (NG)'!$V$16*Model!AZ$439*'Assumptions (NG)'!AW$3)/10^9,0)</f>
        <v>1.399328659</v>
      </c>
      <c r="AY491" s="216">
        <f>IF(AZ$438&gt;0,('Assumptions (NG)'!$V$16*Model!AZ$438*'Assumptions (NG)'!AX$2)/10^9,0)+if(AZ$439&gt;0,('Assumptions (NG)'!$V$16*Model!AZ$439*'Assumptions (NG)'!AX$3)/10^9,0)</f>
        <v>1.427167235</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3.581961193</v>
      </c>
      <c r="AY492" s="216">
        <f>IF(BA$438&gt;0,('Assumptions (NG)'!$V$16*Model!BA$438*'Assumptions (NG)'!AX$2)/10^9,0)+if(BA$439&gt;0,('Assumptions (NG)'!$V$16*Model!BA$439*'Assumptions (NG)'!AX$3)/10^9,0)</f>
        <v>3.653221579</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4.171458077</v>
      </c>
      <c r="D493" s="176">
        <f>'Assumptions (NG)'!$V$7*Model!D441</f>
        <v>3.669116456</v>
      </c>
      <c r="E493" s="176">
        <f>'Assumptions (NG)'!$V$7*Model!E441</f>
        <v>2.373608161</v>
      </c>
      <c r="F493" s="176">
        <f>'Assumptions (NG)'!$V$7*Model!F441</f>
        <v>0.8526546086</v>
      </c>
      <c r="G493" s="176">
        <f>'Assumptions (NG)'!$V$7*Model!G441</f>
        <v>0.4680493402</v>
      </c>
      <c r="H493" s="176">
        <f>'Assumptions (NG)'!$V$7*Model!H441</f>
        <v>0.3493087149</v>
      </c>
      <c r="I493" s="176">
        <f>'Assumptions (NG)'!$V$7*Model!I441</f>
        <v>0.2255767591</v>
      </c>
      <c r="J493" s="176">
        <f>'Assumptions (NG)'!$V$7*Model!J441</f>
        <v>0.4639097546</v>
      </c>
      <c r="K493" s="176">
        <f>'Assumptions (NG)'!$V$7*Model!K441</f>
        <v>0.7617783841</v>
      </c>
      <c r="L493" s="176">
        <f>'Assumptions (NG)'!$V$7*Model!L441</f>
        <v>1.73882015</v>
      </c>
      <c r="M493" s="176">
        <f>'Assumptions (NG)'!$V$7*Model!M441</f>
        <v>1.589655085</v>
      </c>
      <c r="N493" s="176">
        <f>'Assumptions (NG)'!$V$7*Model!N441</f>
        <v>1.342573197</v>
      </c>
      <c r="O493" s="176">
        <f>'Assumptions (NG)'!$V$7*Model!O441</f>
        <v>0.338774759</v>
      </c>
      <c r="P493" s="176">
        <f>'Assumptions (NG)'!$V$7*Model!P441</f>
        <v>0.1795302867</v>
      </c>
      <c r="Q493" s="176">
        <f>'Assumptions (NG)'!$V$7*Model!Q441</f>
        <v>0.01774564627</v>
      </c>
      <c r="R493" s="176">
        <f>'Assumptions (NG)'!$V$7*Model!R441</f>
        <v>0.588212262</v>
      </c>
      <c r="S493" s="176">
        <f>'Assumptions (NG)'!$V$7*Model!S441</f>
        <v>0.5977462188</v>
      </c>
      <c r="T493" s="176">
        <f>'Assumptions (NG)'!$V$7*Model!T441</f>
        <v>0.5739239199</v>
      </c>
      <c r="U493" s="176">
        <f>'Assumptions (NG)'!$V$7*Model!U441</f>
        <v>0.9872246904</v>
      </c>
      <c r="V493" s="176">
        <f>'Assumptions (NG)'!$V$7*Model!V441</f>
        <v>1.293018695</v>
      </c>
      <c r="W493" s="176">
        <f>'Assumptions (NG)'!$V$7*Model!W441</f>
        <v>1.589879003</v>
      </c>
      <c r="X493" s="176">
        <f>'Assumptions (NG)'!$V$7*Model!X441</f>
        <v>0.9305920224</v>
      </c>
      <c r="Y493" s="176">
        <f>'Assumptions (NG)'!$V$7*Model!Y441</f>
        <v>1.177944035</v>
      </c>
      <c r="Z493" s="176">
        <f>'Assumptions (NG)'!$V$7*Model!Z441</f>
        <v>1.115536901</v>
      </c>
      <c r="AA493" s="176">
        <f>'Assumptions (NG)'!$V$7*Model!AA441</f>
        <v>0.9733522317</v>
      </c>
      <c r="AB493" s="176">
        <f>'Assumptions (NG)'!$V$7*Model!AB441</f>
        <v>0.6250498056</v>
      </c>
      <c r="AC493" s="176">
        <f>'Assumptions (NG)'!$V$7*Model!AC441</f>
        <v>0.6359513654</v>
      </c>
      <c r="AD493" s="176">
        <f>'Assumptions (NG)'!$V$7*Model!AD441</f>
        <v>0.6589435363</v>
      </c>
      <c r="AE493" s="176">
        <f>'Assumptions (NG)'!$V$7*Model!AE441</f>
        <v>0.6843333868</v>
      </c>
      <c r="AF493" s="176">
        <f>'Assumptions (NG)'!$V$7*Model!AF441</f>
        <v>0.7296947506</v>
      </c>
      <c r="AG493" s="176">
        <f>'Assumptions (NG)'!$V$7*Model!AG441</f>
        <v>0.7943794981</v>
      </c>
      <c r="AH493" s="176">
        <f>'Assumptions (NG)'!$V$7*Model!AH441</f>
        <v>0.8636555838</v>
      </c>
      <c r="AI493" s="176">
        <f>'Assumptions (NG)'!$V$7*Model!AI441</f>
        <v>0.9292344565</v>
      </c>
      <c r="AJ493" s="176">
        <f>'Assumptions (NG)'!$V$7*Model!AJ441</f>
        <v>1.593828445</v>
      </c>
      <c r="AK493" s="176">
        <f>'Assumptions (NG)'!$V$7*Model!AK441</f>
        <v>2.514967881</v>
      </c>
      <c r="AL493" s="176">
        <f>'Assumptions (NG)'!$V$7*Model!AL441</f>
        <v>4.689871462</v>
      </c>
      <c r="AM493" s="176">
        <f>'Assumptions (NG)'!$V$7*Model!AM441</f>
        <v>6.817148333</v>
      </c>
      <c r="AN493" s="176">
        <f>'Assumptions (NG)'!$V$7*Model!AN441</f>
        <v>6.764622232</v>
      </c>
      <c r="AO493" s="176">
        <f>'Assumptions (NG)'!$V$7*Model!AO441</f>
        <v>5.046117251</v>
      </c>
      <c r="AP493" s="176">
        <f>'Assumptions (NG)'!$V$7*Model!AP441</f>
        <v>2.487564409</v>
      </c>
      <c r="AQ493" s="176">
        <f>'Assumptions (NG)'!$V$7*Model!AQ441</f>
        <v>1.661257941</v>
      </c>
      <c r="AR493" s="176">
        <f>'Assumptions (NG)'!$V$7*Model!AR441</f>
        <v>1.656572422</v>
      </c>
      <c r="AS493" s="176">
        <f>'Assumptions (NG)'!$V$7*Model!AS441</f>
        <v>1.849331263</v>
      </c>
      <c r="AT493" s="176">
        <f>'Assumptions (NG)'!$V$7*Model!AT441</f>
        <v>2.600896677</v>
      </c>
      <c r="AU493" s="176">
        <f>'Assumptions (NG)'!$V$7*Model!AU441</f>
        <v>3.073076912</v>
      </c>
      <c r="AV493" s="176">
        <f>'Assumptions (NG)'!$V$7*Model!AV441</f>
        <v>4.434463088</v>
      </c>
      <c r="AW493" s="176">
        <f>'Assumptions (NG)'!$V$7*Model!AW441</f>
        <v>4.34018006</v>
      </c>
      <c r="AX493" s="176">
        <f>'Assumptions (NG)'!$V$7*Model!AX441</f>
        <v>5.440524354</v>
      </c>
      <c r="AY493" s="176">
        <f>'Assumptions (NG)'!$V$7*Model!AY441</f>
        <v>3.302252729</v>
      </c>
      <c r="AZ493" s="176">
        <f>'Assumptions (NG)'!$V$7*Model!AZ441</f>
        <v>0</v>
      </c>
      <c r="BA493" s="176">
        <f>'Assumptions (NG)'!$V$7*Model!BA441</f>
        <v>0</v>
      </c>
    </row>
    <row r="494" ht="15.75" customHeight="1">
      <c r="A494" s="207" t="s">
        <v>54</v>
      </c>
      <c r="B494" s="150" t="s">
        <v>351</v>
      </c>
      <c r="C494" s="176">
        <f>'Assumptions (NG)'!$V$8*Model!C441</f>
        <v>2.246169734</v>
      </c>
      <c r="D494" s="176">
        <f>'Assumptions (NG)'!$V$8*Model!D441</f>
        <v>1.975678092</v>
      </c>
      <c r="E494" s="176">
        <f>'Assumptions (NG)'!$V$8*Model!E441</f>
        <v>1.278096702</v>
      </c>
      <c r="F494" s="176">
        <f>'Assumptions (NG)'!$V$8*Model!F441</f>
        <v>0.4591217123</v>
      </c>
      <c r="G494" s="176">
        <f>'Assumptions (NG)'!$V$8*Model!G441</f>
        <v>0.2520265678</v>
      </c>
      <c r="H494" s="176">
        <f>'Assumptions (NG)'!$V$8*Model!H441</f>
        <v>0.188089308</v>
      </c>
      <c r="I494" s="176">
        <f>'Assumptions (NG)'!$V$8*Model!I441</f>
        <v>0.1214644087</v>
      </c>
      <c r="J494" s="176">
        <f>'Assumptions (NG)'!$V$8*Model!J441</f>
        <v>0.2497975602</v>
      </c>
      <c r="K494" s="176">
        <f>'Assumptions (NG)'!$V$8*Model!K441</f>
        <v>0.4101883607</v>
      </c>
      <c r="L494" s="176">
        <f>'Assumptions (NG)'!$V$8*Model!L441</f>
        <v>0.9362877733</v>
      </c>
      <c r="M494" s="176">
        <f>'Assumptions (NG)'!$V$8*Model!M441</f>
        <v>0.8559681227</v>
      </c>
      <c r="N494" s="176">
        <f>'Assumptions (NG)'!$V$8*Model!N441</f>
        <v>0.7229240289</v>
      </c>
      <c r="O494" s="176">
        <f>'Assumptions (NG)'!$V$8*Model!O441</f>
        <v>0.1824171779</v>
      </c>
      <c r="P494" s="176">
        <f>'Assumptions (NG)'!$V$8*Model!P441</f>
        <v>0.09667015436</v>
      </c>
      <c r="Q494" s="176">
        <f>'Assumptions (NG)'!$V$8*Model!Q441</f>
        <v>0.009555347992</v>
      </c>
      <c r="R494" s="176">
        <f>'Assumptions (NG)'!$V$8*Model!R441</f>
        <v>0.3167296795</v>
      </c>
      <c r="S494" s="176">
        <f>'Assumptions (NG)'!$V$8*Model!S441</f>
        <v>0.3218633486</v>
      </c>
      <c r="T494" s="176">
        <f>'Assumptions (NG)'!$V$8*Model!T441</f>
        <v>0.3090359569</v>
      </c>
      <c r="U494" s="176">
        <f>'Assumptions (NG)'!$V$8*Model!U441</f>
        <v>0.5315825256</v>
      </c>
      <c r="V494" s="176">
        <f>'Assumptions (NG)'!$V$8*Model!V441</f>
        <v>0.6962408355</v>
      </c>
      <c r="W494" s="176">
        <f>'Assumptions (NG)'!$V$8*Model!W441</f>
        <v>0.856088694</v>
      </c>
      <c r="X494" s="176">
        <f>'Assumptions (NG)'!$V$8*Model!X441</f>
        <v>0.501088012</v>
      </c>
      <c r="Y494" s="176">
        <f>'Assumptions (NG)'!$V$8*Model!Y441</f>
        <v>0.6342775576</v>
      </c>
      <c r="Z494" s="176">
        <f>'Assumptions (NG)'!$V$8*Model!Z441</f>
        <v>0.600673716</v>
      </c>
      <c r="AA494" s="176">
        <f>'Assumptions (NG)'!$V$8*Model!AA441</f>
        <v>0.5241127402</v>
      </c>
      <c r="AB494" s="176">
        <f>'Assumptions (NG)'!$V$8*Model!AB441</f>
        <v>0.3365652799</v>
      </c>
      <c r="AC494" s="176">
        <f>'Assumptions (NG)'!$V$8*Model!AC441</f>
        <v>0.3424353506</v>
      </c>
      <c r="AD494" s="176">
        <f>'Assumptions (NG)'!$V$8*Model!AD441</f>
        <v>0.3548157503</v>
      </c>
      <c r="AE494" s="176">
        <f>'Assumptions (NG)'!$V$8*Model!AE441</f>
        <v>0.3684872083</v>
      </c>
      <c r="AF494" s="176">
        <f>'Assumptions (NG)'!$V$8*Model!AF441</f>
        <v>0.392912558</v>
      </c>
      <c r="AG494" s="176">
        <f>'Assumptions (NG)'!$V$8*Model!AG441</f>
        <v>0.4277428067</v>
      </c>
      <c r="AH494" s="176">
        <f>'Assumptions (NG)'!$V$8*Model!AH441</f>
        <v>0.4650453144</v>
      </c>
      <c r="AI494" s="176">
        <f>'Assumptions (NG)'!$V$8*Model!AI441</f>
        <v>0.500357015</v>
      </c>
      <c r="AJ494" s="176">
        <f>'Assumptions (NG)'!$V$8*Model!AJ441</f>
        <v>0.8582153163</v>
      </c>
      <c r="AK494" s="176">
        <f>'Assumptions (NG)'!$V$8*Model!AK441</f>
        <v>1.354213475</v>
      </c>
      <c r="AL494" s="176">
        <f>'Assumptions (NG)'!$V$8*Model!AL441</f>
        <v>2.525315403</v>
      </c>
      <c r="AM494" s="176">
        <f>'Assumptions (NG)'!$V$8*Model!AM441</f>
        <v>3.670772179</v>
      </c>
      <c r="AN494" s="176">
        <f>'Assumptions (NG)'!$V$8*Model!AN441</f>
        <v>3.642488894</v>
      </c>
      <c r="AO494" s="176">
        <f>'Assumptions (NG)'!$V$8*Model!AO441</f>
        <v>2.717140058</v>
      </c>
      <c r="AP494" s="176">
        <f>'Assumptions (NG)'!$V$8*Model!AP441</f>
        <v>1.339457758</v>
      </c>
      <c r="AQ494" s="176">
        <f>'Assumptions (NG)'!$V$8*Model!AQ441</f>
        <v>0.8945235069</v>
      </c>
      <c r="AR494" s="176">
        <f>'Assumptions (NG)'!$V$8*Model!AR441</f>
        <v>0.8920005351</v>
      </c>
      <c r="AS494" s="176">
        <f>'Assumptions (NG)'!$V$8*Model!AS441</f>
        <v>0.9957937569</v>
      </c>
      <c r="AT494" s="176">
        <f>'Assumptions (NG)'!$V$8*Model!AT441</f>
        <v>1.400482826</v>
      </c>
      <c r="AU494" s="176">
        <f>'Assumptions (NG)'!$V$8*Model!AU441</f>
        <v>1.654733722</v>
      </c>
      <c r="AV494" s="176">
        <f>'Assumptions (NG)'!$V$8*Model!AV441</f>
        <v>2.387787816</v>
      </c>
      <c r="AW494" s="176">
        <f>'Assumptions (NG)'!$V$8*Model!AW441</f>
        <v>2.337020032</v>
      </c>
      <c r="AX494" s="176">
        <f>'Assumptions (NG)'!$V$8*Model!AX441</f>
        <v>2.929513113</v>
      </c>
      <c r="AY494" s="176">
        <f>'Assumptions (NG)'!$V$8*Model!AY441</f>
        <v>1.778136085</v>
      </c>
      <c r="AZ494" s="176">
        <f>'Assumptions (NG)'!$V$8*Model!AZ441</f>
        <v>0</v>
      </c>
      <c r="BA494" s="176">
        <f>'Assumptions (NG)'!$V$8*Model!BA441</f>
        <v>0</v>
      </c>
    </row>
    <row r="495" ht="15.75" customHeight="1">
      <c r="A495" s="207" t="s">
        <v>359</v>
      </c>
      <c r="B495" s="150" t="s">
        <v>351</v>
      </c>
      <c r="C495" s="177">
        <f t="array" ref="C495">SUM(IF(ISERROR(C496:C546),"",C496:C546))</f>
        <v>-0.2268341467</v>
      </c>
      <c r="D495" s="177">
        <f t="array" ref="D495">SUM(IF(ISERROR(D496:D546),"",D496:D546))</f>
        <v>-0.4997954196</v>
      </c>
      <c r="E495" s="177">
        <f t="array" ref="E495">SUM(IF(ISERROR(E496:E546),"",E496:E546))</f>
        <v>-0.9064532742</v>
      </c>
      <c r="F495" s="177">
        <f t="array" ref="F495">SUM(IF(ISERROR(F496:F546),"",F496:F546))</f>
        <v>-1.357507264</v>
      </c>
      <c r="G495" s="177">
        <f t="array" ref="G495">SUM(IF(ISERROR(G496:G546),"",G496:G546))</f>
        <v>-1.562147704</v>
      </c>
      <c r="H495" s="177">
        <f t="array" ref="H495">SUM(IF(ISERROR(H496:H546),"",H496:H546))</f>
        <v>-1.731265921</v>
      </c>
      <c r="I495" s="177">
        <f t="array" ref="I495">SUM(IF(ISERROR(I496:I546),"",I496:I546))</f>
        <v>-1.894431637</v>
      </c>
      <c r="J495" s="177">
        <f t="array" ref="J495">SUM(IF(ISERROR(J496:J546),"",J496:J546))</f>
        <v>-2.061906448</v>
      </c>
      <c r="K495" s="177">
        <f t="array" ref="K495">SUM(IF(ISERROR(K496:K546),"",K496:K546))</f>
        <v>-2.242468431</v>
      </c>
      <c r="L495" s="177">
        <f t="array" ref="L495">SUM(IF(ISERROR(L496:L546),"",L496:L546))</f>
        <v>-2.418994654</v>
      </c>
      <c r="M495" s="177">
        <f t="array" ref="M495">SUM(IF(ISERROR(M496:M546),"",M496:M546))</f>
        <v>-2.206059471</v>
      </c>
      <c r="N495" s="177">
        <f t="array" ref="N495">SUM(IF(ISERROR(N496:N546),"",N496:N546))</f>
        <v>-1.935410108</v>
      </c>
      <c r="O495" s="177">
        <f t="array" ref="O495">SUM(IF(ISERROR(O496:O546),"",O496:O546))</f>
        <v>-1.540844946</v>
      </c>
      <c r="P495" s="177">
        <f t="array" ref="P495">SUM(IF(ISERROR(P496:P546),"",P496:P546))</f>
        <v>-0.901132003</v>
      </c>
      <c r="Q495" s="177">
        <f t="array" ref="Q495">SUM(IF(ISERROR(Q496:Q546),"",Q496:Q546))</f>
        <v>-0.7941772252</v>
      </c>
      <c r="R495" s="177">
        <f t="array" ref="R495">SUM(IF(ISERROR(R496:R546),"",R496:R546))</f>
        <v>-0.7469615952</v>
      </c>
      <c r="S495" s="177">
        <f t="array" ref="S495">SUM(IF(ISERROR(S496:S546),"",S496:S546))</f>
        <v>-0.7343085526</v>
      </c>
      <c r="T495" s="177">
        <f t="array" ref="T495">SUM(IF(ISERROR(T496:T546),"",T496:T546))</f>
        <v>-0.742684383</v>
      </c>
      <c r="U495" s="177">
        <f t="array" ref="U495">SUM(IF(ISERROR(U496:U546),"",U496:U546))</f>
        <v>-0.8670007833</v>
      </c>
      <c r="V495" s="177">
        <f t="array" ref="V495">SUM(IF(ISERROR(V496:V546),"",V496:V546))</f>
        <v>-0.9148345906</v>
      </c>
      <c r="W495" s="177">
        <f t="array" ref="W495">SUM(IF(ISERROR(W496:W546),"",W496:W546))</f>
        <v>-0.832677462</v>
      </c>
      <c r="X495" s="177">
        <f t="array" ref="X495">SUM(IF(ISERROR(X496:X546),"",X496:X546))</f>
        <v>-0.9993823705</v>
      </c>
      <c r="Y495" s="177">
        <f t="array" ref="Y495">SUM(IF(ISERROR(Y496:Y546),"",Y496:Y546))</f>
        <v>-0.6967136488</v>
      </c>
      <c r="Z495" s="177">
        <f t="array" ref="Z495">SUM(IF(ISERROR(Z496:Z546),"",Z496:Z546))</f>
        <v>-0.7488099042</v>
      </c>
      <c r="AA495" s="177">
        <f t="array" ref="AA495">SUM(IF(ISERROR(AA496:AA546),"",AA496:AA546))</f>
        <v>-0.8217443291</v>
      </c>
      <c r="AB495" s="177">
        <f t="array" ref="AB495">SUM(IF(ISERROR(AB496:AB546),"",AB496:AB546))</f>
        <v>-1.041844192</v>
      </c>
      <c r="AC495" s="177">
        <f t="array" ref="AC495">SUM(IF(ISERROR(AC496:AC546),"",AC496:AC546))</f>
        <v>-1.166122181</v>
      </c>
      <c r="AD495" s="177">
        <f t="array" ref="AD495">SUM(IF(ISERROR(AD496:AD546),"",AD496:AD546))</f>
        <v>-1.289020268</v>
      </c>
      <c r="AE495" s="177">
        <f t="array" ref="AE495">SUM(IF(ISERROR(AE496:AE546),"",AE496:AE546))</f>
        <v>-1.18061448</v>
      </c>
      <c r="AF495" s="177">
        <f t="array" ref="AF495">SUM(IF(ISERROR(AF496:AF546),"",AF496:AF546))</f>
        <v>-1.317221244</v>
      </c>
      <c r="AG495" s="177">
        <f t="array" ref="AG495">SUM(IF(ISERROR(AG496:AG546),"",AG496:AG546))</f>
        <v>-1.467604586</v>
      </c>
      <c r="AH495" s="177">
        <f t="array" ref="AH495">SUM(IF(ISERROR(AH496:AH546),"",AH496:AH546))</f>
        <v>-1.027837732</v>
      </c>
      <c r="AI495" s="177">
        <f t="array" ref="AI495">SUM(IF(ISERROR(AI496:AI546),"",AI496:AI546))</f>
        <v>-1.001955861</v>
      </c>
      <c r="AJ495" s="177">
        <f t="array" ref="AJ495">SUM(IF(ISERROR(AJ496:AJ546),"",AJ496:AJ546))</f>
        <v>-0.997902546</v>
      </c>
      <c r="AK495" s="177">
        <f t="array" ref="AK495">SUM(IF(ISERROR(AK496:AK546),"",AK496:AK546))</f>
        <v>-0.9465221759</v>
      </c>
      <c r="AL495" s="177">
        <f t="array" ref="AL495">SUM(IF(ISERROR(AL496:AL546),"",AL496:AL546))</f>
        <v>-0.763654807</v>
      </c>
      <c r="AM495" s="177">
        <f t="array" ref="AM495">SUM(IF(ISERROR(AM496:AM546),"",AM496:AM546))</f>
        <v>-0.9362835997</v>
      </c>
      <c r="AN495" s="177">
        <f t="array" ref="AN495">SUM(IF(ISERROR(AN496:AN546),"",AN496:AN546))</f>
        <v>-1.17260886</v>
      </c>
      <c r="AO495" s="177">
        <f t="array" ref="AO495">SUM(IF(ISERROR(AO496:AO546),"",AO496:AO546))</f>
        <v>-1.70068609</v>
      </c>
      <c r="AP495" s="177">
        <f t="array" ref="AP495">SUM(IF(ISERROR(AP496:AP546),"",AP496:AP546))</f>
        <v>-2.392089963</v>
      </c>
      <c r="AQ495" s="177">
        <f t="array" ref="AQ495">SUM(IF(ISERROR(AQ496:AQ546),"",AQ496:AQ546))</f>
        <v>-2.703574824</v>
      </c>
      <c r="AR495" s="177">
        <f t="array" ref="AR495">SUM(IF(ISERROR(AR496:AR546),"",AR496:AR546))</f>
        <v>-2.967103266</v>
      </c>
      <c r="AS495" s="177">
        <f t="array" ref="AS495">SUM(IF(ISERROR(AS496:AS546),"",AS496:AS546))</f>
        <v>-3.197893927</v>
      </c>
      <c r="AT495" s="177">
        <f t="array" ref="AT495">SUM(IF(ISERROR(AT496:AT546),"",AT496:AT546))</f>
        <v>-3.365912703</v>
      </c>
      <c r="AU495" s="177">
        <f t="array" ref="AU495">SUM(IF(ISERROR(AU496:AU546),"",AU496:AU546))</f>
        <v>-3.677563693</v>
      </c>
      <c r="AV495" s="177">
        <f t="array" ref="AV495">SUM(IF(ISERROR(AV496:AV546),"",AV496:AV546))</f>
        <v>-4.026581275</v>
      </c>
      <c r="AW495" s="177">
        <f t="array" ref="AW495">SUM(IF(ISERROR(AW496:AW546),"",AW496:AW546))</f>
        <v>-4.137884701</v>
      </c>
      <c r="AX495" s="177">
        <f t="array" ref="AX495">SUM(IF(ISERROR(AX496:AX546),"",AX496:AX546))</f>
        <v>-4.188156225</v>
      </c>
      <c r="AY495" s="177">
        <f t="array" ref="AY495">SUM(IF(ISERROR(AY496:AY546),"",AY496:AY546))</f>
        <v>-3.86601493</v>
      </c>
      <c r="AZ495" s="177">
        <f t="array" ref="AZ495">SUM(IF(ISERROR(AZ496:AZ546),"",AZ496:AZ546))</f>
        <v>-3.019346053</v>
      </c>
      <c r="BA495" s="177">
        <f t="array" ref="BA495">SUM(IF(ISERROR(BA496:BA546),"",BA496:BA546))</f>
        <v>-3.455524775</v>
      </c>
      <c r="BB495" s="177">
        <f t="array" ref="BB495">SUM(IF(ISERROR(BB496:BB546),"",BB496:BB546))</f>
        <v>-3.362840784</v>
      </c>
      <c r="BC495" s="177">
        <f t="array" ref="BC495">SUM(IF(ISERROR(BC496:BC546),"",BC496:BC546))</f>
        <v>-3.350896931</v>
      </c>
      <c r="BD495" s="177">
        <f t="array" ref="BD495">SUM(IF(ISERROR(BD496:BD546),"",BD496:BD546))</f>
        <v>-3.470161408</v>
      </c>
      <c r="BE495" s="177">
        <f t="array" ref="BE495">SUM(IF(ISERROR(BE496:BE546),"",BE496:BE546))</f>
        <v>-3.323029823</v>
      </c>
      <c r="BF495" s="177">
        <f t="array" ref="BF495">SUM(IF(ISERROR(BF496:BF546),"",BF496:BF546))</f>
        <v>-3.10681588</v>
      </c>
      <c r="BG495" s="177">
        <f t="array" ref="BG495">SUM(IF(ISERROR(BG496:BG546),"",BG496:BG546))</f>
        <v>-2.83888524</v>
      </c>
      <c r="BH495" s="177">
        <f t="array" ref="BH495">SUM(IF(ISERROR(BH496:BH546),"",BH496:BH546))</f>
        <v>-2.470241672</v>
      </c>
      <c r="BI495" s="177">
        <f t="array" ref="BI495">SUM(IF(ISERROR(BI496:BI546),"",BI496:BI546))</f>
        <v>-1.690692655</v>
      </c>
      <c r="BJ495" s="177">
        <f t="array" ref="BJ495">SUM(IF(ISERROR(BJ496:BJ546),"",BJ496:BJ546))</f>
        <v>-1.344174102</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-0.2268341467</v>
      </c>
      <c r="D496" s="177">
        <f>IF(Model!X$1&lt;='Assumptions (NG)'!$V$12, PPMT('Assumptions (NG)'!$V$9,Model!X$1,'Assumptions (NG)'!$V$12,'Assumptions (NG)'!$V$7*(Model!$C$438*'Assumptions (NG)'!$B$2+Model!$C$439*'Assumptions (NG)'!$B$3)/10^9),0)</f>
        <v>-0.2438467077</v>
      </c>
      <c r="E496" s="177">
        <f>IF(Model!Y$1&lt;='Assumptions (NG)'!$V$12, PPMT('Assumptions (NG)'!$V$9,Model!Y$1,'Assumptions (NG)'!$V$12,'Assumptions (NG)'!$V$7*(Model!$C$438*'Assumptions (NG)'!$B$2+Model!$C$439*'Assumptions (NG)'!$B$3)/10^9),0)</f>
        <v>-0.2621352108</v>
      </c>
      <c r="F496" s="177">
        <f>IF(Model!Z$1&lt;='Assumptions (NG)'!$V$12, PPMT('Assumptions (NG)'!$V$9,Model!Z$1,'Assumptions (NG)'!$V$12,'Assumptions (NG)'!$V$7*(Model!$C$438*'Assumptions (NG)'!$B$2+Model!$C$439*'Assumptions (NG)'!$B$3)/10^9),0)</f>
        <v>-0.2817953516</v>
      </c>
      <c r="G496" s="177">
        <f>IF(Model!AA$1&lt;='Assumptions (NG)'!$V$12, PPMT('Assumptions (NG)'!$V$9,Model!AA$1,'Assumptions (NG)'!$V$12,'Assumptions (NG)'!$V$7*(Model!$C$438*'Assumptions (NG)'!$B$2+Model!$C$439*'Assumptions (NG)'!$B$3)/10^9),0)</f>
        <v>-0.302930003</v>
      </c>
      <c r="H496" s="177">
        <f>IF(Model!AB$1&lt;='Assumptions (NG)'!$V$12, PPMT('Assumptions (NG)'!$V$9,Model!AB$1,'Assumptions (NG)'!$V$12,'Assumptions (NG)'!$V$7*(Model!$C$438*'Assumptions (NG)'!$B$2+Model!$C$439*'Assumptions (NG)'!$B$3)/10^9),0)</f>
        <v>-0.3256497532</v>
      </c>
      <c r="I496" s="177">
        <f>IF(Model!AC$1&lt;='Assumptions (NG)'!$V$12, PPMT('Assumptions (NG)'!$V$9,Model!AC$1,'Assumptions (NG)'!$V$12,'Assumptions (NG)'!$V$7*(Model!$C$438*'Assumptions (NG)'!$B$2+Model!$C$439*'Assumptions (NG)'!$B$3)/10^9),0)</f>
        <v>-0.3500734847</v>
      </c>
      <c r="J496" s="177">
        <f>IF(Model!AD$1&lt;='Assumptions (NG)'!$V$12, PPMT('Assumptions (NG)'!$V$9,Model!AD$1,'Assumptions (NG)'!$V$12,'Assumptions (NG)'!$V$7*(Model!$C$438*'Assumptions (NG)'!$B$2+Model!$C$439*'Assumptions (NG)'!$B$3)/10^9),0)</f>
        <v>-0.376328996</v>
      </c>
      <c r="K496" s="177">
        <f>IF(Model!AE$1&lt;='Assumptions (NG)'!$V$12, PPMT('Assumptions (NG)'!$V$9,Model!AE$1,'Assumptions (NG)'!$V$12,'Assumptions (NG)'!$V$7*(Model!$C$438*'Assumptions (NG)'!$B$2+Model!$C$439*'Assumptions (NG)'!$B$3)/10^9),0)</f>
        <v>-0.4045536707</v>
      </c>
      <c r="L496" s="177">
        <f>IF(Model!AF$1&lt;='Assumptions (NG)'!$V$12, PPMT('Assumptions (NG)'!$V$9,Model!AF$1,'Assumptions (NG)'!$V$12,'Assumptions (NG)'!$V$7*(Model!$C$438*'Assumptions (NG)'!$B$2+Model!$C$439*'Assumptions (NG)'!$B$3)/10^9),0)</f>
        <v>-0.434895196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-0.2559487119</v>
      </c>
      <c r="E497" s="218">
        <f>IF(Model!X$1&lt;='Assumptions (NG)'!$V$12,PPMT('Assumptions (NG)'!$V$9,Model!X$1,'Assumptions (NG)'!$V$12,'Assumptions (NG)'!$V$7*Model!$D$438*AVERAGE('Assumptions (NG)'!$B$2)+ Model!$D$439*AVERAGE('Assumptions (NG)'!$B$3))/10^9,0)</f>
        <v>-0.2751448652</v>
      </c>
      <c r="F497" s="218">
        <f>IF(Model!Y$1&lt;='Assumptions (NG)'!$V$12,PPMT('Assumptions (NG)'!$V$9,Model!Y$1,'Assumptions (NG)'!$V$12,'Assumptions (NG)'!$V$7*Model!$D$438*AVERAGE('Assumptions (NG)'!$B$2)+ Model!$D$439*AVERAGE('Assumptions (NG)'!$B$3))/10^9,0)</f>
        <v>-0.2957807301</v>
      </c>
      <c r="G497" s="218">
        <f>IF(Model!Z$1&lt;='Assumptions (NG)'!$V$12,PPMT('Assumptions (NG)'!$V$9,Model!Z$1,'Assumptions (NG)'!$V$12,'Assumptions (NG)'!$V$7*Model!$D$438*AVERAGE('Assumptions (NG)'!$B$2)+ Model!$D$439*AVERAGE('Assumptions (NG)'!$B$3))/10^9,0)</f>
        <v>-0.3179642849</v>
      </c>
      <c r="H497" s="218">
        <f>IF(Model!AA$1&lt;='Assumptions (NG)'!$V$12,PPMT('Assumptions (NG)'!$V$9,Model!AA$1,'Assumptions (NG)'!$V$12,'Assumptions (NG)'!$V$7*Model!$D$438*AVERAGE('Assumptions (NG)'!$B$2)+ Model!$D$439*AVERAGE('Assumptions (NG)'!$B$3))/10^9,0)</f>
        <v>-0.3418116063</v>
      </c>
      <c r="I497" s="218">
        <f>IF(Model!AB$1&lt;='Assumptions (NG)'!$V$12,PPMT('Assumptions (NG)'!$V$9,Model!AB$1,'Assumptions (NG)'!$V$12,'Assumptions (NG)'!$V$7*Model!$D$438*AVERAGE('Assumptions (NG)'!$B$2)+ Model!$D$439*AVERAGE('Assumptions (NG)'!$B$3))/10^9,0)</f>
        <v>-0.3674474767</v>
      </c>
      <c r="J497" s="218">
        <f>IF(Model!AC$1&lt;='Assumptions (NG)'!$V$12,PPMT('Assumptions (NG)'!$V$9,Model!AC$1,'Assumptions (NG)'!$V$12,'Assumptions (NG)'!$V$7*Model!$D$438*AVERAGE('Assumptions (NG)'!$B$2)+ Model!$D$439*AVERAGE('Assumptions (NG)'!$B$3))/10^9,0)</f>
        <v>-0.3950060375</v>
      </c>
      <c r="K497" s="218">
        <f>IF(Model!AD$1&lt;='Assumptions (NG)'!$V$12,PPMT('Assumptions (NG)'!$V$9,Model!AD$1,'Assumptions (NG)'!$V$12,'Assumptions (NG)'!$V$7*Model!$D$438*AVERAGE('Assumptions (NG)'!$B$2)+ Model!$D$439*AVERAGE('Assumptions (NG)'!$B$3))/10^9,0)</f>
        <v>-0.4246314903</v>
      </c>
      <c r="L497" s="218">
        <f>IF(Model!AE$1&lt;='Assumptions (NG)'!$V$12,PPMT('Assumptions (NG)'!$V$9,Model!AE$1,'Assumptions (NG)'!$V$12,'Assumptions (NG)'!$V$7*Model!$D$438*AVERAGE('Assumptions (NG)'!$B$2)+ Model!$D$439*AVERAGE('Assumptions (NG)'!$B$3))/10^9,0)</f>
        <v>-0.4564788521</v>
      </c>
      <c r="M497" s="218">
        <f>IF(Model!AF$1&lt;='Assumptions (NG)'!$V$12,PPMT('Assumptions (NG)'!$V$9,Model!AF$1,'Assumptions (NG)'!$V$12,'Assumptions (NG)'!$V$7*Model!$D$438*AVERAGE('Assumptions (NG)'!$B$2)+ Model!$D$439*AVERAGE('Assumptions (NG)'!$B$3))/10^9,0)</f>
        <v>-0.490714766</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-0.3691731982</v>
      </c>
      <c r="F498" s="219">
        <f>IF(Model!X$1&lt;='Assumptions (NG)'!$V$12,PPMT('Assumptions (NG)'!$V$9,Model!X$1,'Assumptions (NG)'!$V$12,'Assumptions (NG)'!$V$7*Model!$E$438*AVERAGE('Assumptions (NG)'!$B$2:$C$2)+ Model!$E$439*AVERAGE('Assumptions (NG)'!$B$3:$C$3))/10^9,0)</f>
        <v>-0.3968611881</v>
      </c>
      <c r="G498" s="219">
        <f>IF(Model!Y$1&lt;='Assumptions (NG)'!$V$12,PPMT('Assumptions (NG)'!$V$9,Model!Y$1,'Assumptions (NG)'!$V$12,'Assumptions (NG)'!$V$7*Model!$E$438*AVERAGE('Assumptions (NG)'!$B$2:$C$2)+ Model!$E$439*AVERAGE('Assumptions (NG)'!$B$3:$C$3))/10^9,0)</f>
        <v>-0.4266257772</v>
      </c>
      <c r="H498" s="219">
        <f>IF(Model!Z$1&lt;='Assumptions (NG)'!$V$12,PPMT('Assumptions (NG)'!$V$9,Model!Z$1,'Assumptions (NG)'!$V$12,'Assumptions (NG)'!$V$7*Model!$E$438*AVERAGE('Assumptions (NG)'!$B$2:$C$2)+ Model!$E$439*AVERAGE('Assumptions (NG)'!$B$3:$C$3))/10^9,0)</f>
        <v>-0.4586227105</v>
      </c>
      <c r="I498" s="219">
        <f>IF(Model!AA$1&lt;='Assumptions (NG)'!$V$12,PPMT('Assumptions (NG)'!$V$9,Model!AA$1,'Assumptions (NG)'!$V$12,'Assumptions (NG)'!$V$7*Model!$E$438*AVERAGE('Assumptions (NG)'!$B$2:$C$2)+ Model!$E$439*AVERAGE('Assumptions (NG)'!$B$3:$C$3))/10^9,0)</f>
        <v>-0.4930194138</v>
      </c>
      <c r="J498" s="219">
        <f>IF(Model!AB$1&lt;='Assumptions (NG)'!$V$12,PPMT('Assumptions (NG)'!$V$9,Model!AB$1,'Assumptions (NG)'!$V$12,'Assumptions (NG)'!$V$7*Model!$E$438*AVERAGE('Assumptions (NG)'!$B$2:$C$2)+ Model!$E$439*AVERAGE('Assumptions (NG)'!$B$3:$C$3))/10^9,0)</f>
        <v>-0.5299958698</v>
      </c>
      <c r="K498" s="219">
        <f>IF(Model!AC$1&lt;='Assumptions (NG)'!$V$12,PPMT('Assumptions (NG)'!$V$9,Model!AC$1,'Assumptions (NG)'!$V$12,'Assumptions (NG)'!$V$7*Model!$E$438*AVERAGE('Assumptions (NG)'!$B$2:$C$2)+ Model!$E$439*AVERAGE('Assumptions (NG)'!$B$3:$C$3))/10^9,0)</f>
        <v>-0.56974556</v>
      </c>
      <c r="L498" s="219">
        <f>IF(Model!AD$1&lt;='Assumptions (NG)'!$V$12,PPMT('Assumptions (NG)'!$V$9,Model!AD$1,'Assumptions (NG)'!$V$12,'Assumptions (NG)'!$V$7*Model!$E$438*AVERAGE('Assumptions (NG)'!$B$2:$C$2)+ Model!$E$439*AVERAGE('Assumptions (NG)'!$B$3:$C$3))/10^9,0)</f>
        <v>-0.612476477</v>
      </c>
      <c r="M498" s="219">
        <f>IF(Model!AE$1&lt;='Assumptions (NG)'!$V$12,PPMT('Assumptions (NG)'!$V$9,Model!AE$1,'Assumptions (NG)'!$V$12,'Assumptions (NG)'!$V$7*Model!$E$438*AVERAGE('Assumptions (NG)'!$B$2:$C$2)+ Model!$E$439*AVERAGE('Assumptions (NG)'!$B$3:$C$3))/10^9,0)</f>
        <v>-0.6584122128</v>
      </c>
      <c r="N498" s="219">
        <f>IF(Model!AF$1&lt;='Assumptions (NG)'!$V$12,PPMT('Assumptions (NG)'!$V$9,Model!AF$1,'Assumptions (NG)'!$V$12,'Assumptions (NG)'!$V$7*Model!$E$438*AVERAGE('Assumptions (NG)'!$B$2:$C$2)+ Model!$E$439*AVERAGE('Assumptions (NG)'!$B$3:$C$3))/10^9,0)</f>
        <v>-0.7077931288</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-0.3830699947</v>
      </c>
      <c r="G499" s="219">
        <f>IF(Model!X$1&lt;='Assumptions (NG)'!$V$12,PPMT('Assumptions (NG)'!$V$9,Model!X$1,'Assumptions (NG)'!$V$12,'Assumptions (NG)'!$V$7*Model!$F$438*AVERAGE('Assumptions (NG)'!$B$2:$D$2)+ Model!$F$439*AVERAGE('Assumptions (NG)'!$B$3:$D$3))/10^9,0)</f>
        <v>-0.4118002443</v>
      </c>
      <c r="H499" s="219">
        <f>IF(Model!Y$1&lt;='Assumptions (NG)'!$V$12,PPMT('Assumptions (NG)'!$V$9,Model!Y$1,'Assumptions (NG)'!$V$12,'Assumptions (NG)'!$V$7*Model!$F$438*AVERAGE('Assumptions (NG)'!$B$2:$D$2)+ Model!$F$439*AVERAGE('Assumptions (NG)'!$B$3:$D$3))/10^9,0)</f>
        <v>-0.4426852626</v>
      </c>
      <c r="I499" s="219">
        <f>IF(Model!Z$1&lt;='Assumptions (NG)'!$V$12,PPMT('Assumptions (NG)'!$V$9,Model!Z$1,'Assumptions (NG)'!$V$12,'Assumptions (NG)'!$V$7*Model!$F$438*AVERAGE('Assumptions (NG)'!$B$2:$D$2)+ Model!$F$439*AVERAGE('Assumptions (NG)'!$B$3:$D$3))/10^9,0)</f>
        <v>-0.4758866573</v>
      </c>
      <c r="J499" s="219">
        <f>IF(Model!AA$1&lt;='Assumptions (NG)'!$V$12,PPMT('Assumptions (NG)'!$V$9,Model!AA$1,'Assumptions (NG)'!$V$12,'Assumptions (NG)'!$V$7*Model!$F$438*AVERAGE('Assumptions (NG)'!$B$2:$D$2)+ Model!$F$439*AVERAGE('Assumptions (NG)'!$B$3:$D$3))/10^9,0)</f>
        <v>-0.5115781566</v>
      </c>
      <c r="K499" s="219">
        <f>IF(Model!AB$1&lt;='Assumptions (NG)'!$V$12,PPMT('Assumptions (NG)'!$V$9,Model!AB$1,'Assumptions (NG)'!$V$12,'Assumptions (NG)'!$V$7*Model!$F$438*AVERAGE('Assumptions (NG)'!$B$2:$D$2)+ Model!$F$439*AVERAGE('Assumptions (NG)'!$B$3:$D$3))/10^9,0)</f>
        <v>-0.5499465183</v>
      </c>
      <c r="L499" s="219">
        <f>IF(Model!AC$1&lt;='Assumptions (NG)'!$V$12,PPMT('Assumptions (NG)'!$V$9,Model!AC$1,'Assumptions (NG)'!$V$12,'Assumptions (NG)'!$V$7*Model!$F$438*AVERAGE('Assumptions (NG)'!$B$2:$D$2)+ Model!$F$439*AVERAGE('Assumptions (NG)'!$B$3:$D$3))/10^9,0)</f>
        <v>-0.5911925072</v>
      </c>
      <c r="M499" s="219">
        <f>IF(Model!AD$1&lt;='Assumptions (NG)'!$V$12,PPMT('Assumptions (NG)'!$V$9,Model!AD$1,'Assumptions (NG)'!$V$12,'Assumptions (NG)'!$V$7*Model!$F$438*AVERAGE('Assumptions (NG)'!$B$2:$D$2)+ Model!$F$439*AVERAGE('Assumptions (NG)'!$B$3:$D$3))/10^9,0)</f>
        <v>-0.6355319453</v>
      </c>
      <c r="N499" s="219">
        <f>IF(Model!AE$1&lt;='Assumptions (NG)'!$V$12,PPMT('Assumptions (NG)'!$V$9,Model!AE$1,'Assumptions (NG)'!$V$12,'Assumptions (NG)'!$V$7*Model!$F$438*AVERAGE('Assumptions (NG)'!$B$2:$D$2)+ Model!$F$439*AVERAGE('Assumptions (NG)'!$B$3:$D$3))/10^9,0)</f>
        <v>-0.6831968412</v>
      </c>
      <c r="O499" s="219">
        <f>IF(Model!AF$1&lt;='Assumptions (NG)'!$V$12,PPMT('Assumptions (NG)'!$V$9,Model!AF$1,'Assumptions (NG)'!$V$12,'Assumptions (NG)'!$V$7*Model!$F$438*AVERAGE('Assumptions (NG)'!$B$2:$D$2)+ Model!$F$439*AVERAGE('Assumptions (NG)'!$B$3:$D$3))/10^9,0)</f>
        <v>-0.7344366042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-0.1028273944</v>
      </c>
      <c r="H500" s="160">
        <f>IF(Model!X$1&lt;='Assumptions (NG)'!$V$12,PPMT('Assumptions (NG)'!$V$9,Model!X$1,'Assumptions (NG)'!$V$12,'Assumptions (NG)'!$V$7*Model!$G$438*AVERAGE('Assumptions (NG)'!$C$2:$E$2)+ Model!$G$439*AVERAGE('Assumptions (NG)'!$C$3:$E$3))/10^9,0)</f>
        <v>-0.110539449</v>
      </c>
      <c r="I500" s="160">
        <f>IF(Model!Y$1&lt;='Assumptions (NG)'!$V$12,PPMT('Assumptions (NG)'!$V$9,Model!Y$1,'Assumptions (NG)'!$V$12,'Assumptions (NG)'!$V$7*Model!$G$438*AVERAGE('Assumptions (NG)'!$C$2:$E$2)+ Model!$G$439*AVERAGE('Assumptions (NG)'!$C$3:$E$3))/10^9,0)</f>
        <v>-0.1188299076</v>
      </c>
      <c r="J500" s="160">
        <f>IF(Model!Z$1&lt;='Assumptions (NG)'!$V$12,PPMT('Assumptions (NG)'!$V$9,Model!Z$1,'Assumptions (NG)'!$V$12,'Assumptions (NG)'!$V$7*Model!$G$438*AVERAGE('Assumptions (NG)'!$C$2:$E$2)+ Model!$G$439*AVERAGE('Assumptions (NG)'!$C$3:$E$3))/10^9,0)</f>
        <v>-0.1277421507</v>
      </c>
      <c r="K500" s="160">
        <f>IF(Model!AA$1&lt;='Assumptions (NG)'!$V$12,PPMT('Assumptions (NG)'!$V$9,Model!AA$1,'Assumptions (NG)'!$V$12,'Assumptions (NG)'!$V$7*Model!$G$438*AVERAGE('Assumptions (NG)'!$C$2:$E$2)+ Model!$G$439*AVERAGE('Assumptions (NG)'!$C$3:$E$3))/10^9,0)</f>
        <v>-0.137322812</v>
      </c>
      <c r="L500" s="160">
        <f>IF(Model!AB$1&lt;='Assumptions (NG)'!$V$12,PPMT('Assumptions (NG)'!$V$9,Model!AB$1,'Assumptions (NG)'!$V$12,'Assumptions (NG)'!$V$7*Model!$G$438*AVERAGE('Assumptions (NG)'!$C$2:$E$2)+ Model!$G$439*AVERAGE('Assumptions (NG)'!$C$3:$E$3))/10^9,0)</f>
        <v>-0.1476220229</v>
      </c>
      <c r="M500" s="160">
        <f>IF(Model!AC$1&lt;='Assumptions (NG)'!$V$12,PPMT('Assumptions (NG)'!$V$9,Model!AC$1,'Assumptions (NG)'!$V$12,'Assumptions (NG)'!$V$7*Model!$G$438*AVERAGE('Assumptions (NG)'!$C$2:$E$2)+ Model!$G$439*AVERAGE('Assumptions (NG)'!$C$3:$E$3))/10^9,0)</f>
        <v>-0.1586936746</v>
      </c>
      <c r="N500" s="160">
        <f>IF(Model!AD$1&lt;='Assumptions (NG)'!$V$12,PPMT('Assumptions (NG)'!$V$9,Model!AD$1,'Assumptions (NG)'!$V$12,'Assumptions (NG)'!$V$7*Model!$G$438*AVERAGE('Assumptions (NG)'!$C$2:$E$2)+ Model!$G$439*AVERAGE('Assumptions (NG)'!$C$3:$E$3))/10^9,0)</f>
        <v>-0.1705957002</v>
      </c>
      <c r="O500" s="160">
        <f>IF(Model!AE$1&lt;='Assumptions (NG)'!$V$12,PPMT('Assumptions (NG)'!$V$9,Model!AE$1,'Assumptions (NG)'!$V$12,'Assumptions (NG)'!$V$7*Model!$G$438*AVERAGE('Assumptions (NG)'!$C$2:$E$2)+ Model!$G$439*AVERAGE('Assumptions (NG)'!$C$3:$E$3))/10^9,0)</f>
        <v>-0.1833903777</v>
      </c>
      <c r="P500" s="160">
        <f>IF(Model!AF$1&lt;='Assumptions (NG)'!$V$12,PPMT('Assumptions (NG)'!$V$9,Model!AF$1,'Assumptions (NG)'!$V$12,'Assumptions (NG)'!$V$7*Model!$G$438*AVERAGE('Assumptions (NG)'!$C$2:$E$2)+ Model!$G$439*AVERAGE('Assumptions (NG)'!$C$3:$E$3))/10^9,0)</f>
        <v>-0.1971446561</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-0.05195713996</v>
      </c>
      <c r="I501" s="160">
        <f>IF(Model!X$1&lt;='Assumptions (NG)'!$V$12,PPMT('Assumptions (NG)'!$V$9,Model!X$1,'Assumptions (NG)'!$V$12,'Assumptions (NG)'!$V$7*Model!$H$438*AVERAGE('Assumptions (NG)'!$D$2:$F$2)+ Model!$H$439*AVERAGE('Assumptions (NG)'!$D$3:$F$3))/10^9,0)</f>
        <v>-0.05585392545</v>
      </c>
      <c r="J501" s="160">
        <f>IF(Model!Y$1&lt;='Assumptions (NG)'!$V$12,PPMT('Assumptions (NG)'!$V$9,Model!Y$1,'Assumptions (NG)'!$V$12,'Assumptions (NG)'!$V$7*Model!$H$438*AVERAGE('Assumptions (NG)'!$D$2:$F$2)+ Model!$H$439*AVERAGE('Assumptions (NG)'!$D$3:$F$3))/10^9,0)</f>
        <v>-0.06004296986</v>
      </c>
      <c r="K501" s="160">
        <f>IF(Model!Z$1&lt;='Assumptions (NG)'!$V$12,PPMT('Assumptions (NG)'!$V$9,Model!Z$1,'Assumptions (NG)'!$V$12,'Assumptions (NG)'!$V$7*Model!$H$438*AVERAGE('Assumptions (NG)'!$D$2:$F$2)+ Model!$H$439*AVERAGE('Assumptions (NG)'!$D$3:$F$3))/10^9,0)</f>
        <v>-0.0645461926</v>
      </c>
      <c r="L501" s="160">
        <f>IF(Model!AA$1&lt;='Assumptions (NG)'!$V$12,PPMT('Assumptions (NG)'!$V$9,Model!AA$1,'Assumptions (NG)'!$V$12,'Assumptions (NG)'!$V$7*Model!$H$438*AVERAGE('Assumptions (NG)'!$D$2:$F$2)+ Model!$H$439*AVERAGE('Assumptions (NG)'!$D$3:$F$3))/10^9,0)</f>
        <v>-0.06938715705</v>
      </c>
      <c r="M501" s="160">
        <f>IF(Model!AB$1&lt;='Assumptions (NG)'!$V$12,PPMT('Assumptions (NG)'!$V$9,Model!AB$1,'Assumptions (NG)'!$V$12,'Assumptions (NG)'!$V$7*Model!$H$438*AVERAGE('Assumptions (NG)'!$D$2:$F$2)+ Model!$H$439*AVERAGE('Assumptions (NG)'!$D$3:$F$3))/10^9,0)</f>
        <v>-0.07459119383</v>
      </c>
      <c r="N501" s="160">
        <f>IF(Model!AC$1&lt;='Assumptions (NG)'!$V$12,PPMT('Assumptions (NG)'!$V$9,Model!AC$1,'Assumptions (NG)'!$V$12,'Assumptions (NG)'!$V$7*Model!$H$438*AVERAGE('Assumptions (NG)'!$D$2:$F$2)+ Model!$H$439*AVERAGE('Assumptions (NG)'!$D$3:$F$3))/10^9,0)</f>
        <v>-0.08018553336</v>
      </c>
      <c r="O501" s="160">
        <f>IF(Model!AD$1&lt;='Assumptions (NG)'!$V$12,PPMT('Assumptions (NG)'!$V$9,Model!AD$1,'Assumptions (NG)'!$V$12,'Assumptions (NG)'!$V$7*Model!$H$438*AVERAGE('Assumptions (NG)'!$D$2:$F$2)+ Model!$H$439*AVERAGE('Assumptions (NG)'!$D$3:$F$3))/10^9,0)</f>
        <v>-0.08619944836</v>
      </c>
      <c r="P501" s="160">
        <f>IF(Model!AE$1&lt;='Assumptions (NG)'!$V$12,PPMT('Assumptions (NG)'!$V$9,Model!AE$1,'Assumptions (NG)'!$V$12,'Assumptions (NG)'!$V$7*Model!$H$438*AVERAGE('Assumptions (NG)'!$D$2:$F$2)+ Model!$H$439*AVERAGE('Assumptions (NG)'!$D$3:$F$3))/10^9,0)</f>
        <v>-0.09266440699</v>
      </c>
      <c r="Q501" s="160">
        <f>IF(Model!AF$1&lt;='Assumptions (NG)'!$V$12,PPMT('Assumptions (NG)'!$V$9,Model!AF$1,'Assumptions (NG)'!$V$12,'Assumptions (NG)'!$V$7*Model!$H$438*AVERAGE('Assumptions (NG)'!$D$2:$F$2)+ Model!$H$439*AVERAGE('Assumptions (NG)'!$D$3:$F$3))/10^9,0)</f>
        <v>-0.09961423752</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-0.03332077175</v>
      </c>
      <c r="J502" s="160">
        <f>IF(Model!X$1&lt;='Assumptions (NG)'!$V$12,PPMT('Assumptions (NG)'!$V$9,Model!X$1,'Assumptions (NG)'!$V$12,'Assumptions (NG)'!$V$7*Model!$I$438*AVERAGE('Assumptions (NG)'!$E$2:$G$2)+ Model!$I$439*AVERAGE('Assumptions (NG)'!$E$3:$G$3))/10^9,0)</f>
        <v>-0.03581982963</v>
      </c>
      <c r="K502" s="160">
        <f>IF(Model!Y$1&lt;='Assumptions (NG)'!$V$12,PPMT('Assumptions (NG)'!$V$9,Model!Y$1,'Assumptions (NG)'!$V$12,'Assumptions (NG)'!$V$7*Model!$I$438*AVERAGE('Assumptions (NG)'!$E$2:$G$2)+ Model!$I$439*AVERAGE('Assumptions (NG)'!$E$3:$G$3))/10^9,0)</f>
        <v>-0.03850631685</v>
      </c>
      <c r="L502" s="160">
        <f>IF(Model!Z$1&lt;='Assumptions (NG)'!$V$12,PPMT('Assumptions (NG)'!$V$9,Model!Z$1,'Assumptions (NG)'!$V$12,'Assumptions (NG)'!$V$7*Model!$I$438*AVERAGE('Assumptions (NG)'!$E$2:$G$2)+ Model!$I$439*AVERAGE('Assumptions (NG)'!$E$3:$G$3))/10^9,0)</f>
        <v>-0.04139429062</v>
      </c>
      <c r="M502" s="160">
        <f>IF(Model!AA$1&lt;='Assumptions (NG)'!$V$12,PPMT('Assumptions (NG)'!$V$9,Model!AA$1,'Assumptions (NG)'!$V$12,'Assumptions (NG)'!$V$7*Model!$I$438*AVERAGE('Assumptions (NG)'!$E$2:$G$2)+ Model!$I$439*AVERAGE('Assumptions (NG)'!$E$3:$G$3))/10^9,0)</f>
        <v>-0.04449886241</v>
      </c>
      <c r="N502" s="160">
        <f>IF(Model!AB$1&lt;='Assumptions (NG)'!$V$12,PPMT('Assumptions (NG)'!$V$9,Model!AB$1,'Assumptions (NG)'!$V$12,'Assumptions (NG)'!$V$7*Model!$I$438*AVERAGE('Assumptions (NG)'!$E$2:$G$2)+ Model!$I$439*AVERAGE('Assumptions (NG)'!$E$3:$G$3))/10^9,0)</f>
        <v>-0.0478362771</v>
      </c>
      <c r="O502" s="160">
        <f>IF(Model!AC$1&lt;='Assumptions (NG)'!$V$12,PPMT('Assumptions (NG)'!$V$9,Model!AC$1,'Assumptions (NG)'!$V$12,'Assumptions (NG)'!$V$7*Model!$I$438*AVERAGE('Assumptions (NG)'!$E$2:$G$2)+ Model!$I$439*AVERAGE('Assumptions (NG)'!$E$3:$G$3))/10^9,0)</f>
        <v>-0.05142399788</v>
      </c>
      <c r="P502" s="160">
        <f>IF(Model!AD$1&lt;='Assumptions (NG)'!$V$12,PPMT('Assumptions (NG)'!$V$9,Model!AD$1,'Assumptions (NG)'!$V$12,'Assumptions (NG)'!$V$7*Model!$I$438*AVERAGE('Assumptions (NG)'!$E$2:$G$2)+ Model!$I$439*AVERAGE('Assumptions (NG)'!$E$3:$G$3))/10^9,0)</f>
        <v>-0.05528079772</v>
      </c>
      <c r="Q502" s="160">
        <f>IF(Model!AE$1&lt;='Assumptions (NG)'!$V$12,PPMT('Assumptions (NG)'!$V$9,Model!AE$1,'Assumptions (NG)'!$V$12,'Assumptions (NG)'!$V$7*Model!$I$438*AVERAGE('Assumptions (NG)'!$E$2:$G$2)+ Model!$I$439*AVERAGE('Assumptions (NG)'!$E$3:$G$3))/10^9,0)</f>
        <v>-0.05942685755</v>
      </c>
      <c r="R502" s="160">
        <f>IF(Model!AF$1&lt;='Assumptions (NG)'!$V$12,PPMT('Assumptions (NG)'!$V$9,Model!AF$1,'Assumptions (NG)'!$V$12,'Assumptions (NG)'!$V$7*Model!$I$438*AVERAGE('Assumptions (NG)'!$E$2:$G$2)+ Model!$I$439*AVERAGE('Assumptions (NG)'!$E$3:$G$3))/10^9,0)</f>
        <v>-0.06388387186</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-0.02539243807</v>
      </c>
      <c r="K503" s="160">
        <f>IF(Model!X$1&lt;='Assumptions (NG)'!$V$12,PPMT('Assumptions (NG)'!$V$9,Model!X$1,'Assumptions (NG)'!$V$12,'Assumptions (NG)'!$V$7*Model!$J$438*AVERAGE('Assumptions (NG)'!$F$2:$H$2)+ Model!$J$439*AVERAGE('Assumptions (NG)'!$F$3:$H$3))/10^9,0)</f>
        <v>-0.02729687093</v>
      </c>
      <c r="L503" s="160">
        <f>IF(Model!Y$1&lt;='Assumptions (NG)'!$V$12,PPMT('Assumptions (NG)'!$V$9,Model!Y$1,'Assumptions (NG)'!$V$12,'Assumptions (NG)'!$V$7*Model!$J$438*AVERAGE('Assumptions (NG)'!$F$2:$H$2)+ Model!$J$439*AVERAGE('Assumptions (NG)'!$F$3:$H$3))/10^9,0)</f>
        <v>-0.02934413625</v>
      </c>
      <c r="M503" s="160">
        <f>IF(Model!Z$1&lt;='Assumptions (NG)'!$V$12,PPMT('Assumptions (NG)'!$V$9,Model!Z$1,'Assumptions (NG)'!$V$12,'Assumptions (NG)'!$V$7*Model!$J$438*AVERAGE('Assumptions (NG)'!$F$2:$H$2)+ Model!$J$439*AVERAGE('Assumptions (NG)'!$F$3:$H$3))/10^9,0)</f>
        <v>-0.03154494647</v>
      </c>
      <c r="N503" s="160">
        <f>IF(Model!AA$1&lt;='Assumptions (NG)'!$V$12,PPMT('Assumptions (NG)'!$V$9,Model!AA$1,'Assumptions (NG)'!$V$12,'Assumptions (NG)'!$V$7*Model!$J$438*AVERAGE('Assumptions (NG)'!$F$2:$H$2)+ Model!$J$439*AVERAGE('Assumptions (NG)'!$F$3:$H$3))/10^9,0)</f>
        <v>-0.03391081745</v>
      </c>
      <c r="O503" s="160">
        <f>IF(Model!AB$1&lt;='Assumptions (NG)'!$V$12,PPMT('Assumptions (NG)'!$V$9,Model!AB$1,'Assumptions (NG)'!$V$12,'Assumptions (NG)'!$V$7*Model!$J$438*AVERAGE('Assumptions (NG)'!$F$2:$H$2)+ Model!$J$439*AVERAGE('Assumptions (NG)'!$F$3:$H$3))/10^9,0)</f>
        <v>-0.03645412876</v>
      </c>
      <c r="P503" s="160">
        <f>IF(Model!AC$1&lt;='Assumptions (NG)'!$V$12,PPMT('Assumptions (NG)'!$V$9,Model!AC$1,'Assumptions (NG)'!$V$12,'Assumptions (NG)'!$V$7*Model!$J$438*AVERAGE('Assumptions (NG)'!$F$2:$H$2)+ Model!$J$439*AVERAGE('Assumptions (NG)'!$F$3:$H$3))/10^9,0)</f>
        <v>-0.03918818842</v>
      </c>
      <c r="Q503" s="160">
        <f>IF(Model!AD$1&lt;='Assumptions (NG)'!$V$12,PPMT('Assumptions (NG)'!$V$9,Model!AD$1,'Assumptions (NG)'!$V$12,'Assumptions (NG)'!$V$7*Model!$J$438*AVERAGE('Assumptions (NG)'!$F$2:$H$2)+ Model!$J$439*AVERAGE('Assumptions (NG)'!$F$3:$H$3))/10^9,0)</f>
        <v>-0.04212730255</v>
      </c>
      <c r="R503" s="160">
        <f>IF(Model!AE$1&lt;='Assumptions (NG)'!$V$12,PPMT('Assumptions (NG)'!$V$9,Model!AE$1,'Assumptions (NG)'!$V$12,'Assumptions (NG)'!$V$7*Model!$J$438*AVERAGE('Assumptions (NG)'!$F$2:$H$2)+ Model!$J$439*AVERAGE('Assumptions (NG)'!$F$3:$H$3))/10^9,0)</f>
        <v>-0.04528685024</v>
      </c>
      <c r="S503" s="160">
        <f>IF(Model!AF$1&lt;='Assumptions (NG)'!$V$12,PPMT('Assumptions (NG)'!$V$9,Model!AF$1,'Assumptions (NG)'!$V$12,'Assumptions (NG)'!$V$7*Model!$J$438*AVERAGE('Assumptions (NG)'!$F$2:$H$2)+ Model!$J$439*AVERAGE('Assumptions (NG)'!$F$3:$H$3))/10^9,0)</f>
        <v>-0.04868336401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-0.02591899908</v>
      </c>
      <c r="L504" s="219">
        <f>IF(Model!X$1&lt;='Assumptions (NG)'!$V$12,PPMT('Assumptions (NG)'!$V$9,Model!X$1,'Assumptions (NG)'!$V$12,'Assumptions (NG)'!$V$7*Model!$K$438*AVERAGE('Assumptions (NG)'!$G$2:$I$2)+ Model!$K$439*AVERAGE('Assumptions (NG)'!$G$3:$I$3))/10^9,0)</f>
        <v>-0.02786292401</v>
      </c>
      <c r="M504" s="219">
        <f>IF(Model!Y$1&lt;='Assumptions (NG)'!$V$12,PPMT('Assumptions (NG)'!$V$9,Model!Y$1,'Assumptions (NG)'!$V$12,'Assumptions (NG)'!$V$7*Model!$K$438*AVERAGE('Assumptions (NG)'!$G$2:$I$2)+ Model!$K$439*AVERAGE('Assumptions (NG)'!$G$3:$I$3))/10^9,0)</f>
        <v>-0.02995264332</v>
      </c>
      <c r="N504" s="219">
        <f>IF(Model!Z$1&lt;='Assumptions (NG)'!$V$12,PPMT('Assumptions (NG)'!$V$9,Model!Z$1,'Assumptions (NG)'!$V$12,'Assumptions (NG)'!$V$7*Model!$K$438*AVERAGE('Assumptions (NG)'!$G$2:$I$2)+ Model!$K$439*AVERAGE('Assumptions (NG)'!$G$3:$I$3))/10^9,0)</f>
        <v>-0.03219909156</v>
      </c>
      <c r="O504" s="219">
        <f>IF(Model!AA$1&lt;='Assumptions (NG)'!$V$12,PPMT('Assumptions (NG)'!$V$9,Model!AA$1,'Assumptions (NG)'!$V$12,'Assumptions (NG)'!$V$7*Model!$K$438*AVERAGE('Assumptions (NG)'!$G$2:$I$2)+ Model!$K$439*AVERAGE('Assumptions (NG)'!$G$3:$I$3))/10^9,0)</f>
        <v>-0.03461402343</v>
      </c>
      <c r="P504" s="219">
        <f>IF(Model!AB$1&lt;='Assumptions (NG)'!$V$12,PPMT('Assumptions (NG)'!$V$9,Model!AB$1,'Assumptions (NG)'!$V$12,'Assumptions (NG)'!$V$7*Model!$K$438*AVERAGE('Assumptions (NG)'!$G$2:$I$2)+ Model!$K$439*AVERAGE('Assumptions (NG)'!$G$3:$I$3))/10^9,0)</f>
        <v>-0.03721007519</v>
      </c>
      <c r="Q504" s="219">
        <f>IF(Model!AC$1&lt;='Assumptions (NG)'!$V$12,PPMT('Assumptions (NG)'!$V$9,Model!AC$1,'Assumptions (NG)'!$V$12,'Assumptions (NG)'!$V$7*Model!$K$438*AVERAGE('Assumptions (NG)'!$G$2:$I$2)+ Model!$K$439*AVERAGE('Assumptions (NG)'!$G$3:$I$3))/10^9,0)</f>
        <v>-0.04000083083</v>
      </c>
      <c r="R504" s="219">
        <f>IF(Model!AD$1&lt;='Assumptions (NG)'!$V$12,PPMT('Assumptions (NG)'!$V$9,Model!AD$1,'Assumptions (NG)'!$V$12,'Assumptions (NG)'!$V$7*Model!$K$438*AVERAGE('Assumptions (NG)'!$G$2:$I$2)+ Model!$K$439*AVERAGE('Assumptions (NG)'!$G$3:$I$3))/10^9,0)</f>
        <v>-0.04300089314</v>
      </c>
      <c r="S504" s="219">
        <f>IF(Model!AE$1&lt;='Assumptions (NG)'!$V$12,PPMT('Assumptions (NG)'!$V$9,Model!AE$1,'Assumptions (NG)'!$V$12,'Assumptions (NG)'!$V$7*Model!$K$438*AVERAGE('Assumptions (NG)'!$G$2:$I$2)+ Model!$K$439*AVERAGE('Assumptions (NG)'!$G$3:$I$3))/10^9,0)</f>
        <v>-0.04622596013</v>
      </c>
      <c r="T504" s="219">
        <f>IF(Model!AF$1&lt;='Assumptions (NG)'!$V$12,PPMT('Assumptions (NG)'!$V$9,Model!AF$1,'Assumptions (NG)'!$V$12,'Assumptions (NG)'!$V$7*Model!$K$438*AVERAGE('Assumptions (NG)'!$G$2:$I$2)+ Model!$K$439*AVERAGE('Assumptions (NG)'!$G$3:$I$3))/10^9,0)</f>
        <v>-0.04969290714</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-0.008341090829</v>
      </c>
      <c r="M505" s="220">
        <f>IF(Model!X$1&lt;='Assumptions (NG)'!$V$12,PPMT('Assumptions (NG)'!$V$9,Model!X$1,'Assumptions (NG)'!$V$12,'Assumptions (NG)'!$V$7*Model!$L$438*AVERAGE('Assumptions (NG)'!$H$2:$J$2)+ Model!$L$439*AVERAGE('Assumptions (NG)'!$H$3:$J$3))/10^9,0)</f>
        <v>-0.008966672641</v>
      </c>
      <c r="N505" s="220">
        <f>IF(Model!Y$1&lt;='Assumptions (NG)'!$V$12,PPMT('Assumptions (NG)'!$V$9,Model!Y$1,'Assumptions (NG)'!$V$12,'Assumptions (NG)'!$V$7*Model!$L$438*AVERAGE('Assumptions (NG)'!$H$2:$J$2)+ Model!$L$439*AVERAGE('Assumptions (NG)'!$H$3:$J$3))/10^9,0)</f>
        <v>-0.009639173089</v>
      </c>
      <c r="O505" s="220">
        <f>IF(Model!Z$1&lt;='Assumptions (NG)'!$V$12,PPMT('Assumptions (NG)'!$V$9,Model!Z$1,'Assumptions (NG)'!$V$12,'Assumptions (NG)'!$V$7*Model!$L$438*AVERAGE('Assumptions (NG)'!$H$2:$J$2)+ Model!$L$439*AVERAGE('Assumptions (NG)'!$H$3:$J$3))/10^9,0)</f>
        <v>-0.01036211107</v>
      </c>
      <c r="P505" s="220">
        <f>IF(Model!AA$1&lt;='Assumptions (NG)'!$V$12,PPMT('Assumptions (NG)'!$V$9,Model!AA$1,'Assumptions (NG)'!$V$12,'Assumptions (NG)'!$V$7*Model!$L$438*AVERAGE('Assumptions (NG)'!$H$2:$J$2)+ Model!$L$439*AVERAGE('Assumptions (NG)'!$H$3:$J$3))/10^9,0)</f>
        <v>-0.0111392694</v>
      </c>
      <c r="Q505" s="220">
        <f>IF(Model!AB$1&lt;='Assumptions (NG)'!$V$12,PPMT('Assumptions (NG)'!$V$9,Model!AB$1,'Assumptions (NG)'!$V$12,'Assumptions (NG)'!$V$7*Model!$L$438*AVERAGE('Assumptions (NG)'!$H$2:$J$2)+ Model!$L$439*AVERAGE('Assumptions (NG)'!$H$3:$J$3))/10^9,0)</f>
        <v>-0.01197471461</v>
      </c>
      <c r="R505" s="220">
        <f>IF(Model!AC$1&lt;='Assumptions (NG)'!$V$12,PPMT('Assumptions (NG)'!$V$9,Model!AC$1,'Assumptions (NG)'!$V$12,'Assumptions (NG)'!$V$7*Model!$L$438*AVERAGE('Assumptions (NG)'!$H$2:$J$2)+ Model!$L$439*AVERAGE('Assumptions (NG)'!$H$3:$J$3))/10^9,0)</f>
        <v>-0.0128728182</v>
      </c>
      <c r="S505" s="220">
        <f>IF(Model!AD$1&lt;='Assumptions (NG)'!$V$12,PPMT('Assumptions (NG)'!$V$9,Model!AD$1,'Assumptions (NG)'!$V$12,'Assumptions (NG)'!$V$7*Model!$L$438*AVERAGE('Assumptions (NG)'!$H$2:$J$2)+ Model!$L$439*AVERAGE('Assumptions (NG)'!$H$3:$J$3))/10^9,0)</f>
        <v>-0.01383827957</v>
      </c>
      <c r="T505" s="220">
        <f>IF(Model!AE$1&lt;='Assumptions (NG)'!$V$12,PPMT('Assumptions (NG)'!$V$9,Model!AE$1,'Assumptions (NG)'!$V$12,'Assumptions (NG)'!$V$7*Model!$L$438*AVERAGE('Assumptions (NG)'!$H$2:$J$2)+ Model!$L$439*AVERAGE('Assumptions (NG)'!$H$3:$J$3))/10^9,0)</f>
        <v>-0.01487615053</v>
      </c>
      <c r="U505" s="220">
        <f>IF(Model!AF$1&lt;='Assumptions (NG)'!$V$12,PPMT('Assumptions (NG)'!$V$9,Model!AF$1,'Assumptions (NG)'!$V$12,'Assumptions (NG)'!$V$7*Model!$L$438*AVERAGE('Assumptions (NG)'!$H$2:$J$2)+ Model!$L$439*AVERAGE('Assumptions (NG)'!$H$3:$J$3))/10^9,0)</f>
        <v>-0.01599186182</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-0.07315255414</v>
      </c>
      <c r="N506" s="219">
        <f>IF(Model!X$1&lt;='Assumptions (NG)'!$V$12,PPMT('Assumptions (NG)'!$V$9,Model!X$1,'Assumptions (NG)'!$V$12,'Assumptions (NG)'!$V$7*Model!$M$438*AVERAGE('Assumptions (NG)'!$I$2:$K$2)+ Model!$M$439*AVERAGE('Assumptions (NG)'!$I$3:$K$3))/10^9,0)</f>
        <v>-0.0786389957</v>
      </c>
      <c r="O506" s="219">
        <f>IF(Model!Y$1&lt;='Assumptions (NG)'!$V$12,PPMT('Assumptions (NG)'!$V$9,Model!Y$1,'Assumptions (NG)'!$V$12,'Assumptions (NG)'!$V$7*Model!$M$438*AVERAGE('Assumptions (NG)'!$I$2:$K$2)+ Model!$M$439*AVERAGE('Assumptions (NG)'!$I$3:$K$3))/10^9,0)</f>
        <v>-0.08453692038</v>
      </c>
      <c r="P506" s="219">
        <f>IF(Model!Z$1&lt;='Assumptions (NG)'!$V$12,PPMT('Assumptions (NG)'!$V$9,Model!Z$1,'Assumptions (NG)'!$V$12,'Assumptions (NG)'!$V$7*Model!$M$438*AVERAGE('Assumptions (NG)'!$I$2:$K$2)+ Model!$M$439*AVERAGE('Assumptions (NG)'!$I$3:$K$3))/10^9,0)</f>
        <v>-0.09087718941</v>
      </c>
      <c r="Q506" s="219">
        <f>IF(Model!AA$1&lt;='Assumptions (NG)'!$V$12,PPMT('Assumptions (NG)'!$V$9,Model!AA$1,'Assumptions (NG)'!$V$12,'Assumptions (NG)'!$V$7*Model!$M$438*AVERAGE('Assumptions (NG)'!$I$2:$K$2)+ Model!$M$439*AVERAGE('Assumptions (NG)'!$I$3:$K$3))/10^9,0)</f>
        <v>-0.09769297861</v>
      </c>
      <c r="R506" s="219">
        <f>IF(Model!AB$1&lt;='Assumptions (NG)'!$V$12,PPMT('Assumptions (NG)'!$V$9,Model!AB$1,'Assumptions (NG)'!$V$12,'Assumptions (NG)'!$V$7*Model!$M$438*AVERAGE('Assumptions (NG)'!$I$2:$K$2)+ Model!$M$439*AVERAGE('Assumptions (NG)'!$I$3:$K$3))/10^9,0)</f>
        <v>-0.105019952</v>
      </c>
      <c r="S506" s="219">
        <f>IF(Model!AC$1&lt;='Assumptions (NG)'!$V$12,PPMT('Assumptions (NG)'!$V$9,Model!AC$1,'Assumptions (NG)'!$V$12,'Assumptions (NG)'!$V$7*Model!$M$438*AVERAGE('Assumptions (NG)'!$I$2:$K$2)+ Model!$M$439*AVERAGE('Assumptions (NG)'!$I$3:$K$3))/10^9,0)</f>
        <v>-0.1128964484</v>
      </c>
      <c r="T506" s="219">
        <f>IF(Model!AD$1&lt;='Assumptions (NG)'!$V$12,PPMT('Assumptions (NG)'!$V$9,Model!AD$1,'Assumptions (NG)'!$V$12,'Assumptions (NG)'!$V$7*Model!$M$438*AVERAGE('Assumptions (NG)'!$I$2:$K$2)+ Model!$M$439*AVERAGE('Assumptions (NG)'!$I$3:$K$3))/10^9,0)</f>
        <v>-0.121363682</v>
      </c>
      <c r="U506" s="219">
        <f>IF(Model!AE$1&lt;='Assumptions (NG)'!$V$12,PPMT('Assumptions (NG)'!$V$9,Model!AE$1,'Assumptions (NG)'!$V$12,'Assumptions (NG)'!$V$7*Model!$M$438*AVERAGE('Assumptions (NG)'!$I$2:$K$2)+ Model!$M$439*AVERAGE('Assumptions (NG)'!$I$3:$K$3))/10^9,0)</f>
        <v>-0.1304659582</v>
      </c>
      <c r="V506" s="219">
        <f>IF(Model!AF$1&lt;='Assumptions (NG)'!$V$12,PPMT('Assumptions (NG)'!$V$9,Model!AF$1,'Assumptions (NG)'!$V$12,'Assumptions (NG)'!$V$7*Model!$M$438*AVERAGE('Assumptions (NG)'!$I$2:$K$2)+ Model!$M$439*AVERAGE('Assumptions (NG)'!$I$3:$K$3))/10^9,0)</f>
        <v>-0.1402509051</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-0.0914145492</v>
      </c>
      <c r="O507" s="177">
        <f>IF(Model!X$1&lt;='Assumptions (NG)'!$V$12,PPMT('Assumptions (NG)'!$V$9,Model!X$1,'Assumptions (NG)'!$V$12,'Assumptions (NG)'!$V$7*Model!$N$438*AVERAGE('Assumptions (NG)'!$J$2:$L$2)+ Model!$N$439*AVERAGE('Assumptions (NG)'!$J$3:$L$3))/10^9,0)</f>
        <v>-0.09827064039</v>
      </c>
      <c r="P507" s="177">
        <f>IF(Model!Y$1&lt;='Assumptions (NG)'!$V$12,PPMT('Assumptions (NG)'!$V$9,Model!Y$1,'Assumptions (NG)'!$V$12,'Assumptions (NG)'!$V$7*Model!$N$438*AVERAGE('Assumptions (NG)'!$J$2:$L$2)+ Model!$N$439*AVERAGE('Assumptions (NG)'!$J$3:$L$3))/10^9,0)</f>
        <v>-0.1056409384</v>
      </c>
      <c r="Q507" s="177">
        <f>IF(Model!Z$1&lt;='Assumptions (NG)'!$V$12,PPMT('Assumptions (NG)'!$V$9,Model!Z$1,'Assumptions (NG)'!$V$12,'Assumptions (NG)'!$V$7*Model!$N$438*AVERAGE('Assumptions (NG)'!$J$2:$L$2)+ Model!$N$439*AVERAGE('Assumptions (NG)'!$J$3:$L$3))/10^9,0)</f>
        <v>-0.1135640088</v>
      </c>
      <c r="R507" s="177">
        <f>IF(Model!AA$1&lt;='Assumptions (NG)'!$V$12,PPMT('Assumptions (NG)'!$V$9,Model!AA$1,'Assumptions (NG)'!$V$12,'Assumptions (NG)'!$V$7*Model!$N$438*AVERAGE('Assumptions (NG)'!$J$2:$L$2)+ Model!$N$439*AVERAGE('Assumptions (NG)'!$J$3:$L$3))/10^9,0)</f>
        <v>-0.1220813095</v>
      </c>
      <c r="S507" s="177">
        <f>IF(Model!AB$1&lt;='Assumptions (NG)'!$V$12,PPMT('Assumptions (NG)'!$V$9,Model!AB$1,'Assumptions (NG)'!$V$12,'Assumptions (NG)'!$V$7*Model!$N$438*AVERAGE('Assumptions (NG)'!$J$2:$L$2)+ Model!$N$439*AVERAGE('Assumptions (NG)'!$J$3:$L$3))/10^9,0)</f>
        <v>-0.1312374077</v>
      </c>
      <c r="T507" s="177">
        <f>IF(Model!AC$1&lt;='Assumptions (NG)'!$V$12,PPMT('Assumptions (NG)'!$V$9,Model!AC$1,'Assumptions (NG)'!$V$12,'Assumptions (NG)'!$V$7*Model!$N$438*AVERAGE('Assumptions (NG)'!$J$2:$L$2)+ Model!$N$439*AVERAGE('Assumptions (NG)'!$J$3:$L$3))/10^9,0)</f>
        <v>-0.1410802133</v>
      </c>
      <c r="U507" s="177">
        <f>IF(Model!AD$1&lt;='Assumptions (NG)'!$V$12,PPMT('Assumptions (NG)'!$V$9,Model!AD$1,'Assumptions (NG)'!$V$12,'Assumptions (NG)'!$V$7*Model!$N$438*AVERAGE('Assumptions (NG)'!$J$2:$L$2)+ Model!$N$439*AVERAGE('Assumptions (NG)'!$J$3:$L$3))/10^9,0)</f>
        <v>-0.1516612292</v>
      </c>
      <c r="V507" s="177">
        <f>IF(Model!AE$1&lt;='Assumptions (NG)'!$V$12,PPMT('Assumptions (NG)'!$V$9,Model!AE$1,'Assumptions (NG)'!$V$12,'Assumptions (NG)'!$V$7*Model!$N$438*AVERAGE('Assumptions (NG)'!$J$2:$L$2)+ Model!$N$439*AVERAGE('Assumptions (NG)'!$J$3:$L$3))/10^9,0)</f>
        <v>-0.1630358214</v>
      </c>
      <c r="W507" s="177">
        <f>IF(Model!AF$1&lt;='Assumptions (NG)'!$V$12,PPMT('Assumptions (NG)'!$V$9,Model!AF$1,'Assumptions (NG)'!$V$12,'Assumptions (NG)'!$V$7*Model!$N$438*AVERAGE('Assumptions (NG)'!$J$2:$L$2)+ Model!$N$439*AVERAGE('Assumptions (NG)'!$J$3:$L$3))/10^9,0)</f>
        <v>-0.175263508</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-0.2211566938</v>
      </c>
      <c r="P508" s="160">
        <f>IF(Model!X$1&lt;='Assumptions (NG)'!$V$12,PPMT('Assumptions (NG)'!$V$9,Model!X$1,'Assumptions (NG)'!$V$12,'Assumptions (NG)'!$V$7*Model!$O$438*AVERAGE('Assumptions (NG)'!$K$2:$M$2)+ Model!$O$439*AVERAGE('Assumptions (NG)'!$K$3:$M$3))/10^9,0)</f>
        <v>-0.2377434458</v>
      </c>
      <c r="Q508" s="160">
        <f>IF(Model!Y$1&lt;='Assumptions (NG)'!$V$12,PPMT('Assumptions (NG)'!$V$9,Model!Y$1,'Assumptions (NG)'!$V$12,'Assumptions (NG)'!$V$7*Model!$O$438*AVERAGE('Assumptions (NG)'!$K$2:$M$2)+ Model!$O$439*AVERAGE('Assumptions (NG)'!$K$3:$M$3))/10^9,0)</f>
        <v>-0.2555742043</v>
      </c>
      <c r="R508" s="160">
        <f>IF(Model!Z$1&lt;='Assumptions (NG)'!$V$12,PPMT('Assumptions (NG)'!$V$9,Model!Z$1,'Assumptions (NG)'!$V$12,'Assumptions (NG)'!$V$7*Model!$O$438*AVERAGE('Assumptions (NG)'!$K$2:$M$2)+ Model!$O$439*AVERAGE('Assumptions (NG)'!$K$3:$M$3))/10^9,0)</f>
        <v>-0.2747422696</v>
      </c>
      <c r="S508" s="160">
        <f>IF(Model!AA$1&lt;='Assumptions (NG)'!$V$12,PPMT('Assumptions (NG)'!$V$9,Model!AA$1,'Assumptions (NG)'!$V$12,'Assumptions (NG)'!$V$7*Model!$O$438*AVERAGE('Assumptions (NG)'!$K$2:$M$2)+ Model!$O$439*AVERAGE('Assumptions (NG)'!$K$3:$M$3))/10^9,0)</f>
        <v>-0.2953479398</v>
      </c>
      <c r="T508" s="160">
        <f>IF(Model!AB$1&lt;='Assumptions (NG)'!$V$12,PPMT('Assumptions (NG)'!$V$9,Model!AB$1,'Assumptions (NG)'!$V$12,'Assumptions (NG)'!$V$7*Model!$O$438*AVERAGE('Assumptions (NG)'!$K$2:$M$2)+ Model!$O$439*AVERAGE('Assumptions (NG)'!$K$3:$M$3))/10^9,0)</f>
        <v>-0.3174990353</v>
      </c>
      <c r="U508" s="160">
        <f>IF(Model!AC$1&lt;='Assumptions (NG)'!$V$12,PPMT('Assumptions (NG)'!$V$9,Model!AC$1,'Assumptions (NG)'!$V$12,'Assumptions (NG)'!$V$7*Model!$O$438*AVERAGE('Assumptions (NG)'!$K$2:$M$2)+ Model!$O$439*AVERAGE('Assumptions (NG)'!$K$3:$M$3))/10^9,0)</f>
        <v>-0.3413114629</v>
      </c>
      <c r="V508" s="160">
        <f>IF(Model!AD$1&lt;='Assumptions (NG)'!$V$12,PPMT('Assumptions (NG)'!$V$9,Model!AD$1,'Assumptions (NG)'!$V$12,'Assumptions (NG)'!$V$7*Model!$O$438*AVERAGE('Assumptions (NG)'!$K$2:$M$2)+ Model!$O$439*AVERAGE('Assumptions (NG)'!$K$3:$M$3))/10^9,0)</f>
        <v>-0.3669098227</v>
      </c>
      <c r="W508" s="160">
        <f>IF(Model!AE$1&lt;='Assumptions (NG)'!$V$12,PPMT('Assumptions (NG)'!$V$9,Model!AE$1,'Assumptions (NG)'!$V$12,'Assumptions (NG)'!$V$7*Model!$O$438*AVERAGE('Assumptions (NG)'!$K$2:$M$2)+ Model!$O$439*AVERAGE('Assumptions (NG)'!$K$3:$M$3))/10^9,0)</f>
        <v>-0.3944280594</v>
      </c>
      <c r="X508" s="160">
        <f>IF(Model!AF$1&lt;='Assumptions (NG)'!$V$12,PPMT('Assumptions (NG)'!$V$9,Model!AF$1,'Assumptions (NG)'!$V$12,'Assumptions (NG)'!$V$7*Model!$O$438*AVERAGE('Assumptions (NG)'!$K$2:$M$2)+ Model!$O$439*AVERAGE('Assumptions (NG)'!$K$3:$M$3))/10^9,0)</f>
        <v>-0.4240101638</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-0.03424303555</v>
      </c>
      <c r="Q509" s="177">
        <f>IF(Model!X$1&lt;='Assumptions (NG)'!$V$12,PPMT('Assumptions (NG)'!$V$9,Model!X$1,'Assumptions (NG)'!$V$12,'Assumptions (NG)'!$V$7*Model!$P$438*AVERAGE('Assumptions (NG)'!$L$2:$N$2)+ Model!$P$439*AVERAGE('Assumptions (NG)'!$L$3:$N$3))/10^9,0)</f>
        <v>-0.03681126322</v>
      </c>
      <c r="R509" s="177">
        <f>IF(Model!Y$1&lt;='Assumptions (NG)'!$V$12,PPMT('Assumptions (NG)'!$V$9,Model!Y$1,'Assumptions (NG)'!$V$12,'Assumptions (NG)'!$V$7*Model!$P$438*AVERAGE('Assumptions (NG)'!$L$2:$N$2)+ Model!$P$439*AVERAGE('Assumptions (NG)'!$L$3:$N$3))/10^9,0)</f>
        <v>-0.03957210796</v>
      </c>
      <c r="S509" s="177">
        <f>IF(Model!Z$1&lt;='Assumptions (NG)'!$V$12,PPMT('Assumptions (NG)'!$V$9,Model!Z$1,'Assumptions (NG)'!$V$12,'Assumptions (NG)'!$V$7*Model!$P$438*AVERAGE('Assumptions (NG)'!$L$2:$N$2)+ Model!$P$439*AVERAGE('Assumptions (NG)'!$L$3:$N$3))/10^9,0)</f>
        <v>-0.04254001606</v>
      </c>
      <c r="T509" s="177">
        <f>IF(Model!AA$1&lt;='Assumptions (NG)'!$V$12,PPMT('Assumptions (NG)'!$V$9,Model!AA$1,'Assumptions (NG)'!$V$12,'Assumptions (NG)'!$V$7*Model!$P$438*AVERAGE('Assumptions (NG)'!$L$2:$N$2)+ Model!$P$439*AVERAGE('Assumptions (NG)'!$L$3:$N$3))/10^9,0)</f>
        <v>-0.04573051726</v>
      </c>
      <c r="U509" s="177">
        <f>IF(Model!AB$1&lt;='Assumptions (NG)'!$V$12,PPMT('Assumptions (NG)'!$V$9,Model!AB$1,'Assumptions (NG)'!$V$12,'Assumptions (NG)'!$V$7*Model!$P$438*AVERAGE('Assumptions (NG)'!$L$2:$N$2)+ Model!$P$439*AVERAGE('Assumptions (NG)'!$L$3:$N$3))/10^9,0)</f>
        <v>-0.04916030606</v>
      </c>
      <c r="V509" s="177">
        <f>IF(Model!AC$1&lt;='Assumptions (NG)'!$V$12,PPMT('Assumptions (NG)'!$V$9,Model!AC$1,'Assumptions (NG)'!$V$12,'Assumptions (NG)'!$V$7*Model!$P$438*AVERAGE('Assumptions (NG)'!$L$2:$N$2)+ Model!$P$439*AVERAGE('Assumptions (NG)'!$L$3:$N$3))/10^9,0)</f>
        <v>-0.05284732901</v>
      </c>
      <c r="W509" s="177">
        <f>IF(Model!AD$1&lt;='Assumptions (NG)'!$V$12,PPMT('Assumptions (NG)'!$V$9,Model!AD$1,'Assumptions (NG)'!$V$12,'Assumptions (NG)'!$V$7*Model!$P$438*AVERAGE('Assumptions (NG)'!$L$2:$N$2)+ Model!$P$439*AVERAGE('Assumptions (NG)'!$L$3:$N$3))/10^9,0)</f>
        <v>-0.05681087869</v>
      </c>
      <c r="X509" s="177">
        <f>IF(Model!AE$1&lt;='Assumptions (NG)'!$V$12,PPMT('Assumptions (NG)'!$V$9,Model!AE$1,'Assumptions (NG)'!$V$12,'Assumptions (NG)'!$V$7*Model!$P$438*AVERAGE('Assumptions (NG)'!$L$2:$N$2)+ Model!$P$439*AVERAGE('Assumptions (NG)'!$L$3:$N$3))/10^9,0)</f>
        <v>-0.06107169459</v>
      </c>
      <c r="Y509" s="177">
        <f>IF(Model!AF$1&lt;='Assumptions (NG)'!$V$12,PPMT('Assumptions (NG)'!$V$9,Model!AF$1,'Assumptions (NG)'!$V$12,'Assumptions (NG)'!$V$7*Model!$P$438*AVERAGE('Assumptions (NG)'!$L$2:$N$2)+ Model!$P$439*AVERAGE('Assumptions (NG)'!$L$3:$N$3))/10^9,0)</f>
        <v>-0.06565207168</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-0.03739082725</v>
      </c>
      <c r="R510" s="177">
        <f>IF(Model!X$1&lt;='Assumptions (NG)'!$V$12,PPMT('Assumptions (NG)'!$V$9,Model!X$1,'Assumptions (NG)'!$V$12,'Assumptions (NG)'!$V$7*Model!$Q$438*AVERAGE('Assumptions (NG)'!$M$2:$O$2)+ Model!$Q$439*AVERAGE('Assumptions (NG)'!$M$3:$O$3))/10^9,0)</f>
        <v>-0.0401951393</v>
      </c>
      <c r="S510" s="177">
        <f>IF(Model!Y$1&lt;='Assumptions (NG)'!$V$12,PPMT('Assumptions (NG)'!$V$9,Model!Y$1,'Assumptions (NG)'!$V$12,'Assumptions (NG)'!$V$7*Model!$Q$438*AVERAGE('Assumptions (NG)'!$M$2:$O$2)+ Model!$Q$439*AVERAGE('Assumptions (NG)'!$M$3:$O$3))/10^9,0)</f>
        <v>-0.04320977475</v>
      </c>
      <c r="T510" s="177">
        <f>IF(Model!Z$1&lt;='Assumptions (NG)'!$V$12,PPMT('Assumptions (NG)'!$V$9,Model!Z$1,'Assumptions (NG)'!$V$12,'Assumptions (NG)'!$V$7*Model!$Q$438*AVERAGE('Assumptions (NG)'!$M$2:$O$2)+ Model!$Q$439*AVERAGE('Assumptions (NG)'!$M$3:$O$3))/10^9,0)</f>
        <v>-0.04645050785</v>
      </c>
      <c r="U510" s="177">
        <f>IF(Model!AA$1&lt;='Assumptions (NG)'!$V$12,PPMT('Assumptions (NG)'!$V$9,Model!AA$1,'Assumptions (NG)'!$V$12,'Assumptions (NG)'!$V$7*Model!$Q$438*AVERAGE('Assumptions (NG)'!$M$2:$O$2)+ Model!$Q$439*AVERAGE('Assumptions (NG)'!$M$3:$O$3))/10^9,0)</f>
        <v>-0.04993429594</v>
      </c>
      <c r="V510" s="177">
        <f>IF(Model!AB$1&lt;='Assumptions (NG)'!$V$12,PPMT('Assumptions (NG)'!$V$9,Model!AB$1,'Assumptions (NG)'!$V$12,'Assumptions (NG)'!$V$7*Model!$Q$438*AVERAGE('Assumptions (NG)'!$M$2:$O$2)+ Model!$Q$439*AVERAGE('Assumptions (NG)'!$M$3:$O$3))/10^9,0)</f>
        <v>-0.05367936814</v>
      </c>
      <c r="W510" s="177">
        <f>IF(Model!AC$1&lt;='Assumptions (NG)'!$V$12,PPMT('Assumptions (NG)'!$V$9,Model!AC$1,'Assumptions (NG)'!$V$12,'Assumptions (NG)'!$V$7*Model!$Q$438*AVERAGE('Assumptions (NG)'!$M$2:$O$2)+ Model!$Q$439*AVERAGE('Assumptions (NG)'!$M$3:$O$3))/10^9,0)</f>
        <v>-0.05770532075</v>
      </c>
      <c r="X510" s="177">
        <f>IF(Model!AD$1&lt;='Assumptions (NG)'!$V$12,PPMT('Assumptions (NG)'!$V$9,Model!AD$1,'Assumptions (NG)'!$V$12,'Assumptions (NG)'!$V$7*Model!$Q$438*AVERAGE('Assumptions (NG)'!$M$2:$O$2)+ Model!$Q$439*AVERAGE('Assumptions (NG)'!$M$3:$O$3))/10^9,0)</f>
        <v>-0.0620332198</v>
      </c>
      <c r="Y510" s="177">
        <f>IF(Model!AE$1&lt;='Assumptions (NG)'!$V$12,PPMT('Assumptions (NG)'!$V$9,Model!AE$1,'Assumptions (NG)'!$V$12,'Assumptions (NG)'!$V$7*Model!$Q$438*AVERAGE('Assumptions (NG)'!$M$2:$O$2)+ Model!$Q$439*AVERAGE('Assumptions (NG)'!$M$3:$O$3))/10^9,0)</f>
        <v>-0.06668571129</v>
      </c>
      <c r="Z510" s="177">
        <f>IF(Model!AF$1&lt;='Assumptions (NG)'!$V$12,PPMT('Assumptions (NG)'!$V$9,Model!AF$1,'Assumptions (NG)'!$V$12,'Assumptions (NG)'!$V$7*Model!$Q$438*AVERAGE('Assumptions (NG)'!$M$2:$O$2)+ Model!$Q$439*AVERAGE('Assumptions (NG)'!$M$3:$O$3))/10^9,0)</f>
        <v>-0.07168713963</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-0.0003063834137</v>
      </c>
      <c r="S511" s="177">
        <f>IF(Model!X$1&lt;='Assumptions (NG)'!$V$12,PPMT('Assumptions (NG)'!$V$9,Model!X$1,'Assumptions (NG)'!$V$12,'Assumptions (NG)'!$V$7*Model!$R$438*AVERAGE('Assumptions (NG)'!$N$2:$P$2)+ Model!$R$439*AVERAGE('Assumptions (NG)'!$N$3:$P$3))/10^9,0)</f>
        <v>-0.0003293621697</v>
      </c>
      <c r="T511" s="177">
        <f>IF(Model!Y$1&lt;='Assumptions (NG)'!$V$12,PPMT('Assumptions (NG)'!$V$9,Model!Y$1,'Assumptions (NG)'!$V$12,'Assumptions (NG)'!$V$7*Model!$R$438*AVERAGE('Assumptions (NG)'!$N$2:$P$2)+ Model!$R$439*AVERAGE('Assumptions (NG)'!$N$3:$P$3))/10^9,0)</f>
        <v>-0.0003540643324</v>
      </c>
      <c r="U511" s="177">
        <f>IF(Model!Z$1&lt;='Assumptions (NG)'!$V$12,PPMT('Assumptions (NG)'!$V$9,Model!Z$1,'Assumptions (NG)'!$V$12,'Assumptions (NG)'!$V$7*Model!$R$438*AVERAGE('Assumptions (NG)'!$N$2:$P$2)+ Model!$R$439*AVERAGE('Assumptions (NG)'!$N$3:$P$3))/10^9,0)</f>
        <v>-0.0003806191573</v>
      </c>
      <c r="V511" s="177">
        <f>IF(Model!AA$1&lt;='Assumptions (NG)'!$V$12,PPMT('Assumptions (NG)'!$V$9,Model!AA$1,'Assumptions (NG)'!$V$12,'Assumptions (NG)'!$V$7*Model!$R$438*AVERAGE('Assumptions (NG)'!$N$2:$P$2)+ Model!$R$439*AVERAGE('Assumptions (NG)'!$N$3:$P$3))/10^9,0)</f>
        <v>-0.0004091655942</v>
      </c>
      <c r="W511" s="177">
        <f>IF(Model!AB$1&lt;='Assumptions (NG)'!$V$12,PPMT('Assumptions (NG)'!$V$9,Model!AB$1,'Assumptions (NG)'!$V$12,'Assumptions (NG)'!$V$7*Model!$R$438*AVERAGE('Assumptions (NG)'!$N$2:$P$2)+ Model!$R$439*AVERAGE('Assumptions (NG)'!$N$3:$P$3))/10^9,0)</f>
        <v>-0.0004398530137</v>
      </c>
      <c r="X511" s="177">
        <f>IF(Model!AC$1&lt;='Assumptions (NG)'!$V$12,PPMT('Assumptions (NG)'!$V$9,Model!AC$1,'Assumptions (NG)'!$V$12,'Assumptions (NG)'!$V$7*Model!$R$438*AVERAGE('Assumptions (NG)'!$N$2:$P$2)+ Model!$R$439*AVERAGE('Assumptions (NG)'!$N$3:$P$3))/10^9,0)</f>
        <v>-0.0004728419897</v>
      </c>
      <c r="Y511" s="177">
        <f>IF(Model!AD$1&lt;='Assumptions (NG)'!$V$12,PPMT('Assumptions (NG)'!$V$9,Model!AD$1,'Assumptions (NG)'!$V$12,'Assumptions (NG)'!$V$7*Model!$R$438*AVERAGE('Assumptions (NG)'!$N$2:$P$2)+ Model!$R$439*AVERAGE('Assumptions (NG)'!$N$3:$P$3))/10^9,0)</f>
        <v>-0.000508305139</v>
      </c>
      <c r="Z511" s="177">
        <f>IF(Model!AE$1&lt;='Assumptions (NG)'!$V$12,PPMT('Assumptions (NG)'!$V$9,Model!AE$1,'Assumptions (NG)'!$V$12,'Assumptions (NG)'!$V$7*Model!$R$438*AVERAGE('Assumptions (NG)'!$N$2:$P$2)+ Model!$R$439*AVERAGE('Assumptions (NG)'!$N$3:$P$3))/10^9,0)</f>
        <v>-0.0005464280244</v>
      </c>
      <c r="AA511" s="177">
        <f>IF(Model!AF$1&lt;='Assumptions (NG)'!$V$12,PPMT('Assumptions (NG)'!$V$9,Model!AF$1,'Assumptions (NG)'!$V$12,'Assumptions (NG)'!$V$7*Model!$R$438*AVERAGE('Assumptions (NG)'!$N$2:$P$2)+ Model!$R$439*AVERAGE('Assumptions (NG)'!$N$3:$P$3))/10^9,0)</f>
        <v>-0.0005874101262</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v>
      </c>
      <c r="T512" s="177">
        <f>IF(Model!X$1&lt;='Assumptions (NG)'!$V$12,PPMT('Assumptions (NG)'!$V$9,Model!X$1,'Assumptions (NG)'!$V$12,'Assumptions (NG)'!$V$7*Model!$S$438*AVERAGE('Assumptions (NG)'!$O$2:$Q$2)+ Model!$S$439*AVERAGE('Assumptions (NG)'!$O$3:$Q$3))/10^9,0)</f>
        <v>0</v>
      </c>
      <c r="U512" s="177">
        <f>IF(Model!Y$1&lt;='Assumptions (NG)'!$V$12,PPMT('Assumptions (NG)'!$V$9,Model!Y$1,'Assumptions (NG)'!$V$12,'Assumptions (NG)'!$V$7*Model!$S$438*AVERAGE('Assumptions (NG)'!$O$2:$Q$2)+ Model!$S$439*AVERAGE('Assumptions (NG)'!$O$3:$Q$3))/10^9,0)</f>
        <v>0</v>
      </c>
      <c r="V512" s="177">
        <f>IF(Model!Z$1&lt;='Assumptions (NG)'!$V$12,PPMT('Assumptions (NG)'!$V$9,Model!Z$1,'Assumptions (NG)'!$V$12,'Assumptions (NG)'!$V$7*Model!$S$438*AVERAGE('Assumptions (NG)'!$O$2:$Q$2)+ Model!$S$439*AVERAGE('Assumptions (NG)'!$O$3:$Q$3))/10^9,0)</f>
        <v>0</v>
      </c>
      <c r="W512" s="177">
        <f>IF(Model!AA$1&lt;='Assumptions (NG)'!$V$12,PPMT('Assumptions (NG)'!$V$9,Model!AA$1,'Assumptions (NG)'!$V$12,'Assumptions (NG)'!$V$7*Model!$S$438*AVERAGE('Assumptions (NG)'!$O$2:$Q$2)+ Model!$S$439*AVERAGE('Assumptions (NG)'!$O$3:$Q$3))/10^9,0)</f>
        <v>0</v>
      </c>
      <c r="X512" s="177">
        <f>IF(Model!AB$1&lt;='Assumptions (NG)'!$V$12,PPMT('Assumptions (NG)'!$V$9,Model!AB$1,'Assumptions (NG)'!$V$12,'Assumptions (NG)'!$V$7*Model!$S$438*AVERAGE('Assumptions (NG)'!$O$2:$Q$2)+ Model!$S$439*AVERAGE('Assumptions (NG)'!$O$3:$Q$3))/10^9,0)</f>
        <v>0</v>
      </c>
      <c r="Y512" s="177">
        <f>IF(Model!AC$1&lt;='Assumptions (NG)'!$V$12,PPMT('Assumptions (NG)'!$V$9,Model!AC$1,'Assumptions (NG)'!$V$12,'Assumptions (NG)'!$V$7*Model!$S$438*AVERAGE('Assumptions (NG)'!$O$2:$Q$2)+ Model!$S$439*AVERAGE('Assumptions (NG)'!$O$3:$Q$3))/10^9,0)</f>
        <v>0</v>
      </c>
      <c r="Z512" s="177">
        <f>IF(Model!AD$1&lt;='Assumptions (NG)'!$V$12,PPMT('Assumptions (NG)'!$V$9,Model!AD$1,'Assumptions (NG)'!$V$12,'Assumptions (NG)'!$V$7*Model!$S$438*AVERAGE('Assumptions (NG)'!$O$2:$Q$2)+ Model!$S$439*AVERAGE('Assumptions (NG)'!$O$3:$Q$3))/10^9,0)</f>
        <v>0</v>
      </c>
      <c r="AA512" s="177">
        <f>IF(Model!AE$1&lt;='Assumptions (NG)'!$V$12,PPMT('Assumptions (NG)'!$V$9,Model!AE$1,'Assumptions (NG)'!$V$12,'Assumptions (NG)'!$V$7*Model!$S$438*AVERAGE('Assumptions (NG)'!$O$2:$Q$2)+ Model!$S$439*AVERAGE('Assumptions (NG)'!$O$3:$Q$3))/10^9,0)</f>
        <v>0</v>
      </c>
      <c r="AB512" s="177">
        <f>IF(Model!AF$1&lt;='Assumptions (NG)'!$V$12,PPMT('Assumptions (NG)'!$V$9,Model!AF$1,'Assumptions (NG)'!$V$12,'Assumptions (NG)'!$V$7*Model!$S$438*AVERAGE('Assumptions (NG)'!$O$2:$Q$2)+ Model!$S$439*AVERAGE('Assumptions (NG)'!$O$3:$Q$3))/10^9,0)</f>
        <v>0</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-0.005637305291</v>
      </c>
      <c r="U513" s="177">
        <f>IF(Model!X$1&lt;='Assumptions (NG)'!$V$12,PPMT('Assumptions (NG)'!$V$9,Model!X$1,'Assumptions (NG)'!$V$12,'Assumptions (NG)'!$V$7*Model!$T$438*AVERAGE('Assumptions (NG)'!$P$2:$R$2)+ Model!$T$439*AVERAGE('Assumptions (NG)'!$P$3:$R$3))/10^9,0)</f>
        <v>-0.006060103188</v>
      </c>
      <c r="V513" s="177">
        <f>IF(Model!Y$1&lt;='Assumptions (NG)'!$V$12,PPMT('Assumptions (NG)'!$V$9,Model!Y$1,'Assumptions (NG)'!$V$12,'Assumptions (NG)'!$V$7*Model!$T$438*AVERAGE('Assumptions (NG)'!$P$2:$R$2)+ Model!$T$439*AVERAGE('Assumptions (NG)'!$P$3:$R$3))/10^9,0)</f>
        <v>-0.006514610927</v>
      </c>
      <c r="W513" s="177">
        <f>IF(Model!Z$1&lt;='Assumptions (NG)'!$V$12,PPMT('Assumptions (NG)'!$V$9,Model!Z$1,'Assumptions (NG)'!$V$12,'Assumptions (NG)'!$V$7*Model!$T$438*AVERAGE('Assumptions (NG)'!$P$2:$R$2)+ Model!$T$439*AVERAGE('Assumptions (NG)'!$P$3:$R$3))/10^9,0)</f>
        <v>-0.007003206746</v>
      </c>
      <c r="X513" s="177">
        <f>IF(Model!AA$1&lt;='Assumptions (NG)'!$V$12,PPMT('Assumptions (NG)'!$V$9,Model!AA$1,'Assumptions (NG)'!$V$12,'Assumptions (NG)'!$V$7*Model!$T$438*AVERAGE('Assumptions (NG)'!$P$2:$R$2)+ Model!$T$439*AVERAGE('Assumptions (NG)'!$P$3:$R$3))/10^9,0)</f>
        <v>-0.007528447252</v>
      </c>
      <c r="Y513" s="177">
        <f>IF(Model!AB$1&lt;='Assumptions (NG)'!$V$12,PPMT('Assumptions (NG)'!$V$9,Model!AB$1,'Assumptions (NG)'!$V$12,'Assumptions (NG)'!$V$7*Model!$T$438*AVERAGE('Assumptions (NG)'!$P$2:$R$2)+ Model!$T$439*AVERAGE('Assumptions (NG)'!$P$3:$R$3))/10^9,0)</f>
        <v>-0.008093080796</v>
      </c>
      <c r="Z513" s="177">
        <f>IF(Model!AC$1&lt;='Assumptions (NG)'!$V$12,PPMT('Assumptions (NG)'!$V$9,Model!AC$1,'Assumptions (NG)'!$V$12,'Assumptions (NG)'!$V$7*Model!$T$438*AVERAGE('Assumptions (NG)'!$P$2:$R$2)+ Model!$T$439*AVERAGE('Assumptions (NG)'!$P$3:$R$3))/10^9,0)</f>
        <v>-0.008700061856</v>
      </c>
      <c r="AA513" s="177">
        <f>IF(Model!AD$1&lt;='Assumptions (NG)'!$V$12,PPMT('Assumptions (NG)'!$V$9,Model!AD$1,'Assumptions (NG)'!$V$12,'Assumptions (NG)'!$V$7*Model!$T$438*AVERAGE('Assumptions (NG)'!$P$2:$R$2)+ Model!$T$439*AVERAGE('Assumptions (NG)'!$P$3:$R$3))/10^9,0)</f>
        <v>-0.009352566495</v>
      </c>
      <c r="AB513" s="177">
        <f>IF(Model!AE$1&lt;='Assumptions (NG)'!$V$12,PPMT('Assumptions (NG)'!$V$9,Model!AE$1,'Assumptions (NG)'!$V$12,'Assumptions (NG)'!$V$7*Model!$T$438*AVERAGE('Assumptions (NG)'!$P$2:$R$2)+ Model!$T$439*AVERAGE('Assumptions (NG)'!$P$3:$R$3))/10^9,0)</f>
        <v>-0.01005400898</v>
      </c>
      <c r="AC513" s="177">
        <f>IF(Model!AF$1&lt;='Assumptions (NG)'!$V$12,PPMT('Assumptions (NG)'!$V$9,Model!AF$1,'Assumptions (NG)'!$V$12,'Assumptions (NG)'!$V$7*Model!$T$438*AVERAGE('Assumptions (NG)'!$P$2:$R$2)+ Model!$T$439*AVERAGE('Assumptions (NG)'!$P$3:$R$3))/10^9,0)</f>
        <v>-0.01080805966</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-0.1220349468</v>
      </c>
      <c r="V514" s="177">
        <f>IF(Model!X$1&lt;='Assumptions (NG)'!$V$12,PPMT('Assumptions (NG)'!$V$9,Model!X$1,'Assumptions (NG)'!$V$12,'Assumptions (NG)'!$V$7*Model!$U$438*AVERAGE('Assumptions (NG)'!$Q$2:$S$2)+ Model!$U$439*AVERAGE('Assumptions (NG)'!$Q$3:$S3))/10^9,0)</f>
        <v>-0.1311875678</v>
      </c>
      <c r="W514" s="177">
        <f>IF(Model!Y$1&lt;='Assumptions (NG)'!$V$12,PPMT('Assumptions (NG)'!$V$9,Model!Y$1,'Assumptions (NG)'!$V$12,'Assumptions (NG)'!$V$7*Model!$U$438*AVERAGE('Assumptions (NG)'!$Q$2:$S$2)+ Model!$U$439*AVERAGE('Assumptions (NG)'!$Q$3:$S3))/10^9,0)</f>
        <v>-0.1410266354</v>
      </c>
      <c r="X514" s="177">
        <f>IF(Model!Z$1&lt;='Assumptions (NG)'!$V$12,PPMT('Assumptions (NG)'!$V$9,Model!Z$1,'Assumptions (NG)'!$V$12,'Assumptions (NG)'!$V$7*Model!$U$438*AVERAGE('Assumptions (NG)'!$Q$2:$S$2)+ Model!$U$439*AVERAGE('Assumptions (NG)'!$Q$3:$S3))/10^9,0)</f>
        <v>-0.151603633</v>
      </c>
      <c r="Y514" s="177">
        <f>IF(Model!AA$1&lt;='Assumptions (NG)'!$V$12,PPMT('Assumptions (NG)'!$V$9,Model!AA$1,'Assumptions (NG)'!$V$12,'Assumptions (NG)'!$V$7*Model!$U$438*AVERAGE('Assumptions (NG)'!$Q$2:$S$2)+ Model!$U$439*AVERAGE('Assumptions (NG)'!$Q$3:$S3))/10^9,0)</f>
        <v>-0.1629739055</v>
      </c>
      <c r="Z514" s="177">
        <f>IF(Model!AB$1&lt;='Assumptions (NG)'!$V$12,PPMT('Assumptions (NG)'!$V$9,Model!AB$1,'Assumptions (NG)'!$V$12,'Assumptions (NG)'!$V$7*Model!$U$438*AVERAGE('Assumptions (NG)'!$Q$2:$S$2)+ Model!$U$439*AVERAGE('Assumptions (NG)'!$Q$3:$S3))/10^9,0)</f>
        <v>-0.1751969484</v>
      </c>
      <c r="AA514" s="177">
        <f>IF(Model!AC$1&lt;='Assumptions (NG)'!$V$12,PPMT('Assumptions (NG)'!$V$9,Model!AC$1,'Assumptions (NG)'!$V$12,'Assumptions (NG)'!$V$7*Model!$U$438*AVERAGE('Assumptions (NG)'!$Q$2:$S$2)+ Model!$U$439*AVERAGE('Assumptions (NG)'!$Q$3:$S3))/10^9,0)</f>
        <v>-0.1883367195</v>
      </c>
      <c r="AB514" s="177">
        <f>IF(Model!AD$1&lt;='Assumptions (NG)'!$V$12,PPMT('Assumptions (NG)'!$V$9,Model!AD$1,'Assumptions (NG)'!$V$12,'Assumptions (NG)'!$V$7*Model!$U$438*AVERAGE('Assumptions (NG)'!$Q$2:$S$2)+ Model!$U$439*AVERAGE('Assumptions (NG)'!$Q$3:$S3))/10^9,0)</f>
        <v>-0.2024619735</v>
      </c>
      <c r="AC514" s="177">
        <f>IF(Model!AE$1&lt;='Assumptions (NG)'!$V$12,PPMT('Assumptions (NG)'!$V$9,Model!AE$1,'Assumptions (NG)'!$V$12,'Assumptions (NG)'!$V$7*Model!$U$438*AVERAGE('Assumptions (NG)'!$Q$2:$S$2)+ Model!$U$439*AVERAGE('Assumptions (NG)'!$Q$3:$S3))/10^9,0)</f>
        <v>-0.2176466215</v>
      </c>
      <c r="AD514" s="177">
        <f>IF(Model!AF$1&lt;='Assumptions (NG)'!$V$12,PPMT('Assumptions (NG)'!$V$9,Model!AF$1,'Assumptions (NG)'!$V$12,'Assumptions (NG)'!$V$7*Model!$U$438*AVERAGE('Assumptions (NG)'!$Q$2:$S$2)+ Model!$U$439*AVERAGE('Assumptions (NG)'!$Q$3:$S3))/10^9,0)</f>
        <v>-0.2339701181</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-0.2926623701</v>
      </c>
      <c r="Y517" s="221">
        <f>IF(Model!X$1&lt;='Assumptions (NG)'!$V$12,PPMT('Assumptions (NG)'!$V$9,Model!X$1,'Assumptions (NG)'!$V$12,'Assumptions (NG)'!$V$7*Model!$X$438*AVERAGE('Assumptions (NG)'!$T$2:$V$2)+ Model!$X$439*AVERAGE('Assumptions (NG)'!$T$3:$V3))/10^9,0)</f>
        <v>-0.3146120478</v>
      </c>
      <c r="Z517" s="221">
        <f>IF(Model!Y$1&lt;='Assumptions (NG)'!$V$12,PPMT('Assumptions (NG)'!$V$9,Model!Y$1,'Assumptions (NG)'!$V$12,'Assumptions (NG)'!$V$7*Model!$X$438*AVERAGE('Assumptions (NG)'!$T$2:$V$2)+ Model!$X$439*AVERAGE('Assumptions (NG)'!$T$3:$V3))/10^9,0)</f>
        <v>-0.3382079514</v>
      </c>
      <c r="AA517" s="221">
        <f>IF(Model!Z$1&lt;='Assumptions (NG)'!$V$12,PPMT('Assumptions (NG)'!$V$9,Model!Z$1,'Assumptions (NG)'!$V$12,'Assumptions (NG)'!$V$7*Model!$X$438*AVERAGE('Assumptions (NG)'!$T$2:$V$2)+ Model!$X$439*AVERAGE('Assumptions (NG)'!$T$3:$V3))/10^9,0)</f>
        <v>-0.3635735477</v>
      </c>
      <c r="AB517" s="221">
        <f>IF(Model!AA$1&lt;='Assumptions (NG)'!$V$12,PPMT('Assumptions (NG)'!$V$9,Model!AA$1,'Assumptions (NG)'!$V$12,'Assumptions (NG)'!$V$7*Model!$X$438*AVERAGE('Assumptions (NG)'!$T$2:$V$2)+ Model!$X$439*AVERAGE('Assumptions (NG)'!$T$3:$V3))/10^9,0)</f>
        <v>-0.3908415638</v>
      </c>
      <c r="AC517" s="221">
        <f>IF(Model!AB$1&lt;='Assumptions (NG)'!$V$12,PPMT('Assumptions (NG)'!$V$9,Model!AB$1,'Assumptions (NG)'!$V$12,'Assumptions (NG)'!$V$7*Model!$X$438*AVERAGE('Assumptions (NG)'!$T$2:$V$2)+ Model!$X$439*AVERAGE('Assumptions (NG)'!$T$3:$V3))/10^9,0)</f>
        <v>-0.4201546811</v>
      </c>
      <c r="AD517" s="221">
        <f>IF(Model!AC$1&lt;='Assumptions (NG)'!$V$12,PPMT('Assumptions (NG)'!$V$9,Model!AC$1,'Assumptions (NG)'!$V$12,'Assumptions (NG)'!$V$7*Model!$X$438*AVERAGE('Assumptions (NG)'!$T$2:$V$2)+ Model!$X$439*AVERAGE('Assumptions (NG)'!$T$3:$V3))/10^9,0)</f>
        <v>-0.4516662822</v>
      </c>
      <c r="AE517" s="221">
        <f>IF(Model!AD$1&lt;='Assumptions (NG)'!$V$12,PPMT('Assumptions (NG)'!$V$9,Model!AD$1,'Assumptions (NG)'!$V$12,'Assumptions (NG)'!$V$7*Model!$X$438*AVERAGE('Assumptions (NG)'!$T$2:$V$2)+ Model!$X$439*AVERAGE('Assumptions (NG)'!$T$3:$V3))/10^9,0)</f>
        <v>-0.4855412534</v>
      </c>
      <c r="AF517" s="221">
        <f>IF(Model!AE$1&lt;='Assumptions (NG)'!$V$12,PPMT('Assumptions (NG)'!$V$9,Model!AE$1,'Assumptions (NG)'!$V$12,'Assumptions (NG)'!$V$7*Model!$X$438*AVERAGE('Assumptions (NG)'!$T$2:$V$2)+ Model!$X$439*AVERAGE('Assumptions (NG)'!$T$3:$V3))/10^9,0)</f>
        <v>-0.5219568474</v>
      </c>
      <c r="AG517" s="221">
        <f>IF(Model!AF$1&lt;='Assumptions (NG)'!$V$12,PPMT('Assumptions (NG)'!$V$9,Model!AF$1,'Assumptions (NG)'!$V$12,'Assumptions (NG)'!$V$7*Model!$X$438*AVERAGE('Assumptions (NG)'!$T$2:$V$2)+ Model!$X$439*AVERAGE('Assumptions (NG)'!$T$3:$V3))/10^9,0)</f>
        <v>-0.5611036109</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-0.07818852663</v>
      </c>
      <c r="Z518" s="219">
        <f>IF(Model!X$1&lt;='Assumptions (NG)'!$V$12,PPMT('Assumptions (NG)'!$V$9,Model!X$1,'Assumptions (NG)'!$V$12,'Assumptions (NG)'!$V$7*Model!$Y$438*AVERAGE('Assumptions (NG)'!$U$2:$W$2)+ Model!$Y$439*AVERAGE('Assumptions (NG)'!$U$3:$W3))/10^9,0)</f>
        <v>-0.08405266612</v>
      </c>
      <c r="AA518" s="219">
        <f>IF(Model!Y$1&lt;='Assumptions (NG)'!$V$12,PPMT('Assumptions (NG)'!$V$9,Model!Y$1,'Assumptions (NG)'!$V$12,'Assumptions (NG)'!$V$7*Model!$Y$438*AVERAGE('Assumptions (NG)'!$U$2:$W$2)+ Model!$Y$439*AVERAGE('Assumptions (NG)'!$U$3:$W3))/10^9,0)</f>
        <v>-0.09035661608</v>
      </c>
      <c r="AB518" s="219">
        <f>IF(Model!Z$1&lt;='Assumptions (NG)'!$V$12,PPMT('Assumptions (NG)'!$V$9,Model!Z$1,'Assumptions (NG)'!$V$12,'Assumptions (NG)'!$V$7*Model!$Y$438*AVERAGE('Assumptions (NG)'!$U$2:$W$2)+ Model!$Y$439*AVERAGE('Assumptions (NG)'!$U$3:$W3))/10^9,0)</f>
        <v>-0.09713336229</v>
      </c>
      <c r="AC518" s="219">
        <f>IF(Model!AA$1&lt;='Assumptions (NG)'!$V$12,PPMT('Assumptions (NG)'!$V$9,Model!AA$1,'Assumptions (NG)'!$V$12,'Assumptions (NG)'!$V$7*Model!$Y$438*AVERAGE('Assumptions (NG)'!$U$2:$W$2)+ Model!$Y$439*AVERAGE('Assumptions (NG)'!$U$3:$W3))/10^9,0)</f>
        <v>-0.1044183645</v>
      </c>
      <c r="AD518" s="219">
        <f>IF(Model!AB$1&lt;='Assumptions (NG)'!$V$12,PPMT('Assumptions (NG)'!$V$9,Model!AB$1,'Assumptions (NG)'!$V$12,'Assumptions (NG)'!$V$7*Model!$Y$438*AVERAGE('Assumptions (NG)'!$U$2:$W$2)+ Model!$Y$439*AVERAGE('Assumptions (NG)'!$U$3:$W3))/10^9,0)</f>
        <v>-0.1122497418</v>
      </c>
      <c r="AE518" s="219">
        <f>IF(Model!AC$1&lt;='Assumptions (NG)'!$V$12,PPMT('Assumptions (NG)'!$V$9,Model!AC$1,'Assumptions (NG)'!$V$12,'Assumptions (NG)'!$V$7*Model!$Y$438*AVERAGE('Assumptions (NG)'!$U$2:$W$2)+ Model!$Y$439*AVERAGE('Assumptions (NG)'!$U$3:$W3))/10^9,0)</f>
        <v>-0.1206684724</v>
      </c>
      <c r="AF518" s="219">
        <f>IF(Model!AD$1&lt;='Assumptions (NG)'!$V$12,PPMT('Assumptions (NG)'!$V$9,Model!AD$1,'Assumptions (NG)'!$V$12,'Assumptions (NG)'!$V$7*Model!$Y$438*AVERAGE('Assumptions (NG)'!$U$2:$W$2)+ Model!$Y$439*AVERAGE('Assumptions (NG)'!$U$3:$W3))/10^9,0)</f>
        <v>-0.1297186079</v>
      </c>
      <c r="AG518" s="219">
        <f>IF(Model!AE$1&lt;='Assumptions (NG)'!$V$12,PPMT('Assumptions (NG)'!$V$9,Model!AE$1,'Assumptions (NG)'!$V$12,'Assumptions (NG)'!$V$7*Model!$Y$438*AVERAGE('Assumptions (NG)'!$U$2:$W$2)+ Model!$Y$439*AVERAGE('Assumptions (NG)'!$U$3:$W3))/10^9,0)</f>
        <v>-0.1394475035</v>
      </c>
      <c r="AH518" s="219">
        <f>IF(Model!AF$1&lt;='Assumptions (NG)'!$V$12,PPMT('Assumptions (NG)'!$V$9,Model!AF$1,'Assumptions (NG)'!$V$12,'Assumptions (NG)'!$V$7*Model!$Y$438*AVERAGE('Assumptions (NG)'!$U$2:$W$2)+ Model!$Y$439*AVERAGE('Assumptions (NG)'!$U$3:$W3))/10^9,0)</f>
        <v>-0.1499060662</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-0.07041870872</v>
      </c>
      <c r="AA519" s="219">
        <f>IF(Model!X$1&lt;='Assumptions (NG)'!$V$12,PPMT('Assumptions (NG)'!$V$9,Model!X$1,'Assumptions (NG)'!$V$12,'Assumptions (NG)'!$V$7*Model!$Z$438*AVERAGE('Assumptions (NG)'!$V$2:$X$2)+ Model!$Z$439*AVERAGE('Assumptions (NG)'!$V$3:$X3))/10^9,0)</f>
        <v>-0.07570011188</v>
      </c>
      <c r="AB519" s="219">
        <f>IF(Model!Y$1&lt;='Assumptions (NG)'!$V$12,PPMT('Assumptions (NG)'!$V$9,Model!Y$1,'Assumptions (NG)'!$V$12,'Assumptions (NG)'!$V$7*Model!$Z$438*AVERAGE('Assumptions (NG)'!$V$2:$X$2)+ Model!$Z$439*AVERAGE('Assumptions (NG)'!$V$3:$X3))/10^9,0)</f>
        <v>-0.08137762027</v>
      </c>
      <c r="AC519" s="219">
        <f>IF(Model!Z$1&lt;='Assumptions (NG)'!$V$12,PPMT('Assumptions (NG)'!$V$9,Model!Z$1,'Assumptions (NG)'!$V$12,'Assumptions (NG)'!$V$7*Model!$Z$438*AVERAGE('Assumptions (NG)'!$V$2:$X$2)+ Model!$Z$439*AVERAGE('Assumptions (NG)'!$V$3:$X3))/10^9,0)</f>
        <v>-0.08748094179</v>
      </c>
      <c r="AD519" s="219">
        <f>IF(Model!AA$1&lt;='Assumptions (NG)'!$V$12,PPMT('Assumptions (NG)'!$V$9,Model!AA$1,'Assumptions (NG)'!$V$12,'Assumptions (NG)'!$V$7*Model!$Z$438*AVERAGE('Assumptions (NG)'!$V$2:$X$2)+ Model!$Z$439*AVERAGE('Assumptions (NG)'!$V$3:$X3))/10^9,0)</f>
        <v>-0.09404201242</v>
      </c>
      <c r="AE519" s="219">
        <f>IF(Model!AB$1&lt;='Assumptions (NG)'!$V$12,PPMT('Assumptions (NG)'!$V$9,Model!AB$1,'Assumptions (NG)'!$V$12,'Assumptions (NG)'!$V$7*Model!$Z$438*AVERAGE('Assumptions (NG)'!$V$2:$X$2)+ Model!$Z$439*AVERAGE('Assumptions (NG)'!$V$3:$X3))/10^9,0)</f>
        <v>-0.1010951634</v>
      </c>
      <c r="AF519" s="219">
        <f>IF(Model!AC$1&lt;='Assumptions (NG)'!$V$12,PPMT('Assumptions (NG)'!$V$9,Model!AC$1,'Assumptions (NG)'!$V$12,'Assumptions (NG)'!$V$7*Model!$Z$438*AVERAGE('Assumptions (NG)'!$V$2:$X$2)+ Model!$Z$439*AVERAGE('Assumptions (NG)'!$V$3:$X3))/10^9,0)</f>
        <v>-0.1086773006</v>
      </c>
      <c r="AG519" s="219">
        <f>IF(Model!AD$1&lt;='Assumptions (NG)'!$V$12,PPMT('Assumptions (NG)'!$V$9,Model!AD$1,'Assumptions (NG)'!$V$12,'Assumptions (NG)'!$V$7*Model!$Z$438*AVERAGE('Assumptions (NG)'!$V$2:$X$2)+ Model!$Z$439*AVERAGE('Assumptions (NG)'!$V$3:$X3))/10^9,0)</f>
        <v>-0.1168280982</v>
      </c>
      <c r="AH519" s="219">
        <f>IF(Model!AE$1&lt;='Assumptions (NG)'!$V$12,PPMT('Assumptions (NG)'!$V$9,Model!AE$1,'Assumptions (NG)'!$V$12,'Assumptions (NG)'!$V$7*Model!$Z$438*AVERAGE('Assumptions (NG)'!$V$2:$X$2)+ Model!$Z$439*AVERAGE('Assumptions (NG)'!$V$3:$X3))/10^9,0)</f>
        <v>-0.1255902055</v>
      </c>
      <c r="AI519" s="219">
        <f>IF(Model!AF$1&lt;='Assumptions (NG)'!$V$12,PPMT('Assumptions (NG)'!$V$9,Model!AF$1,'Assumptions (NG)'!$V$12,'Assumptions (NG)'!$V$7*Model!$Z$438*AVERAGE('Assumptions (NG)'!$V$2:$X$2)+ Model!$Z$439*AVERAGE('Assumptions (NG)'!$V$3:$X3))/10^9,0)</f>
        <v>-0.1350094709</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-0.09383735722</v>
      </c>
      <c r="AB520" s="219">
        <f>IF(Model!X$1&lt;='Assumptions (NG)'!$V$12,PPMT('Assumptions (NG)'!$V$9,Model!X$1,'Assumptions (NG)'!$V$12,'Assumptions (NG)'!$V$7*Model!$AA$438*AVERAGE('Assumptions (NG)'!$W$2:$Y$2)+ Model!$AA$439*AVERAGE('Assumptions (NG)'!$W$3:$Y3))/10^9,0)</f>
        <v>-0.100875159</v>
      </c>
      <c r="AC520" s="219">
        <f>IF(Model!Y$1&lt;='Assumptions (NG)'!$V$12,PPMT('Assumptions (NG)'!$V$9,Model!Y$1,'Assumptions (NG)'!$V$12,'Assumptions (NG)'!$V$7*Model!$AA$438*AVERAGE('Assumptions (NG)'!$W$2:$Y$2)+ Model!$AA$439*AVERAGE('Assumptions (NG)'!$W$3:$Y3))/10^9,0)</f>
        <v>-0.1084407959</v>
      </c>
      <c r="AD520" s="219">
        <f>IF(Model!Z$1&lt;='Assumptions (NG)'!$V$12,PPMT('Assumptions (NG)'!$V$9,Model!Z$1,'Assumptions (NG)'!$V$12,'Assumptions (NG)'!$V$7*Model!$AA$438*AVERAGE('Assumptions (NG)'!$W$2:$Y$2)+ Model!$AA$439*AVERAGE('Assumptions (NG)'!$W$3:$Y3))/10^9,0)</f>
        <v>-0.1165738556</v>
      </c>
      <c r="AE520" s="219">
        <f>IF(Model!AA$1&lt;='Assumptions (NG)'!$V$12,PPMT('Assumptions (NG)'!$V$9,Model!AA$1,'Assumptions (NG)'!$V$12,'Assumptions (NG)'!$V$7*Model!$AA$438*AVERAGE('Assumptions (NG)'!$W$2:$Y$2)+ Model!$AA$439*AVERAGE('Assumptions (NG)'!$W$3:$Y3))/10^9,0)</f>
        <v>-0.1253168948</v>
      </c>
      <c r="AF520" s="219">
        <f>IF(Model!AB$1&lt;='Assumptions (NG)'!$V$12,PPMT('Assumptions (NG)'!$V$9,Model!AB$1,'Assumptions (NG)'!$V$12,'Assumptions (NG)'!$V$7*Model!$AA$438*AVERAGE('Assumptions (NG)'!$W$2:$Y$2)+ Model!$AA$439*AVERAGE('Assumptions (NG)'!$W$3:$Y3))/10^9,0)</f>
        <v>-0.1347156619</v>
      </c>
      <c r="AG520" s="219">
        <f>IF(Model!AC$1&lt;='Assumptions (NG)'!$V$12,PPMT('Assumptions (NG)'!$V$9,Model!AC$1,'Assumptions (NG)'!$V$12,'Assumptions (NG)'!$V$7*Model!$AA$438*AVERAGE('Assumptions (NG)'!$W$2:$Y$2)+ Model!$AA$439*AVERAGE('Assumptions (NG)'!$W$3:$Y3))/10^9,0)</f>
        <v>-0.1448193366</v>
      </c>
      <c r="AH520" s="219">
        <f>IF(Model!AD$1&lt;='Assumptions (NG)'!$V$12,PPMT('Assumptions (NG)'!$V$9,Model!AD$1,'Assumptions (NG)'!$V$12,'Assumptions (NG)'!$V$7*Model!$AA$438*AVERAGE('Assumptions (NG)'!$W$2:$Y$2)+ Model!$AA$439*AVERAGE('Assumptions (NG)'!$W$3:$Y3))/10^9,0)</f>
        <v>-0.1556807868</v>
      </c>
      <c r="AI520" s="219">
        <f>IF(Model!AE$1&lt;='Assumptions (NG)'!$V$12,PPMT('Assumptions (NG)'!$V$9,Model!AE$1,'Assumptions (NG)'!$V$12,'Assumptions (NG)'!$V$7*Model!$AA$438*AVERAGE('Assumptions (NG)'!$W$2:$Y$2)+ Model!$AA$439*AVERAGE('Assumptions (NG)'!$W$3:$Y3))/10^9,0)</f>
        <v>-0.1673568458</v>
      </c>
      <c r="AJ520" s="219">
        <f>IF(Model!AF$1&lt;='Assumptions (NG)'!$V$12,PPMT('Assumptions (NG)'!$V$9,Model!AF$1,'Assumptions (NG)'!$V$12,'Assumptions (NG)'!$V$7*Model!$AA$438*AVERAGE('Assumptions (NG)'!$W$2:$Y$2)+ Model!$AA$439*AVERAGE('Assumptions (NG)'!$W$3:$Y3))/10^9,0)</f>
        <v>-0.1799086092</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-0.1591005046</v>
      </c>
      <c r="AC521" s="219">
        <f>IF(Model!X$1&lt;='Assumptions (NG)'!$V$12,PPMT('Assumptions (NG)'!$V$9,Model!X$1,'Assumptions (NG)'!$V$12,'Assumptions (NG)'!$V$7*Model!$AB$438*AVERAGE('Assumptions (NG)'!$X$2:$Z$2)+ Model!$AB$439*AVERAGE('Assumptions (NG)'!$X$3:$Z3))/10^9,0)</f>
        <v>-0.1710330425</v>
      </c>
      <c r="AD521" s="219">
        <f>IF(Model!Y$1&lt;='Assumptions (NG)'!$V$12,PPMT('Assumptions (NG)'!$V$9,Model!Y$1,'Assumptions (NG)'!$V$12,'Assumptions (NG)'!$V$7*Model!$AB$438*AVERAGE('Assumptions (NG)'!$X$2:$Z$2)+ Model!$AB$439*AVERAGE('Assumptions (NG)'!$X$3:$Z3))/10^9,0)</f>
        <v>-0.1838605206</v>
      </c>
      <c r="AE521" s="219">
        <f>IF(Model!Z$1&lt;='Assumptions (NG)'!$V$12,PPMT('Assumptions (NG)'!$V$9,Model!Z$1,'Assumptions (NG)'!$V$12,'Assumptions (NG)'!$V$7*Model!$AB$438*AVERAGE('Assumptions (NG)'!$X$2:$Z$2)+ Model!$AB$439*AVERAGE('Assumptions (NG)'!$X$3:$Z3))/10^9,0)</f>
        <v>-0.1976500597</v>
      </c>
      <c r="AF521" s="219">
        <f>IF(Model!AA$1&lt;='Assumptions (NG)'!$V$12,PPMT('Assumptions (NG)'!$V$9,Model!AA$1,'Assumptions (NG)'!$V$12,'Assumptions (NG)'!$V$7*Model!$AB$438*AVERAGE('Assumptions (NG)'!$X$2:$Z$2)+ Model!$AB$439*AVERAGE('Assumptions (NG)'!$X$3:$Z3))/10^9,0)</f>
        <v>-0.2124738142</v>
      </c>
      <c r="AG521" s="219">
        <f>IF(Model!AB$1&lt;='Assumptions (NG)'!$V$12,PPMT('Assumptions (NG)'!$V$9,Model!AB$1,'Assumptions (NG)'!$V$12,'Assumptions (NG)'!$V$7*Model!$AB$438*AVERAGE('Assumptions (NG)'!$X$2:$Z$2)+ Model!$AB$439*AVERAGE('Assumptions (NG)'!$X$3:$Z3))/10^9,0)</f>
        <v>-0.2284093502</v>
      </c>
      <c r="AH521" s="219">
        <f>IF(Model!AC$1&lt;='Assumptions (NG)'!$V$12,PPMT('Assumptions (NG)'!$V$9,Model!AC$1,'Assumptions (NG)'!$V$12,'Assumptions (NG)'!$V$7*Model!$AB$438*AVERAGE('Assumptions (NG)'!$X$2:$Z$2)+ Model!$AB$439*AVERAGE('Assumptions (NG)'!$X$3:$Z3))/10^9,0)</f>
        <v>-0.2455400515</v>
      </c>
      <c r="AI521" s="219">
        <f>IF(Model!AD$1&lt;='Assumptions (NG)'!$V$12,PPMT('Assumptions (NG)'!$V$9,Model!AD$1,'Assumptions (NG)'!$V$12,'Assumptions (NG)'!$V$7*Model!$AB$438*AVERAGE('Assumptions (NG)'!$X$2:$Z$2)+ Model!$AB$439*AVERAGE('Assumptions (NG)'!$X$3:$Z3))/10^9,0)</f>
        <v>-0.2639555554</v>
      </c>
      <c r="AJ521" s="219">
        <f>IF(Model!AE$1&lt;='Assumptions (NG)'!$V$12,PPMT('Assumptions (NG)'!$V$9,Model!AE$1,'Assumptions (NG)'!$V$12,'Assumptions (NG)'!$V$7*Model!$AB$438*AVERAGE('Assumptions (NG)'!$X$2:$Z$2)+ Model!$AB$439*AVERAGE('Assumptions (NG)'!$X$3:$Z3))/10^9,0)</f>
        <v>-0.283752222</v>
      </c>
      <c r="AK521" s="219">
        <f>IF(Model!AF$1&lt;='Assumptions (NG)'!$V$12,PPMT('Assumptions (NG)'!$V$9,Model!AF$1,'Assumptions (NG)'!$V$12,'Assumptions (NG)'!$V$7*Model!$AB$438*AVERAGE('Assumptions (NG)'!$X$2:$Z$2)+ Model!$AB$439*AVERAGE('Assumptions (NG)'!$X$3:$Z3))/10^9,0)</f>
        <v>-0.3050336387</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-0.04613967383</v>
      </c>
      <c r="AD522" s="219">
        <f>IF(Model!X$1&lt;='Assumptions (NG)'!$V$12,PPMT('Assumptions (NG)'!$V$9,Model!X$1,'Assumptions (NG)'!$V$12,'Assumptions (NG)'!$V$7*Model!$AC$438*AVERAGE('Assumptions (NG)'!$Y$2:$AA$2)+ Model!$AC$439*AVERAGE('Assumptions (NG)'!$Y$3:$AA3))/10^9,0)</f>
        <v>-0.04960014936</v>
      </c>
      <c r="AE522" s="219">
        <f>IF(Model!Y$1&lt;='Assumptions (NG)'!$V$12,PPMT('Assumptions (NG)'!$V$9,Model!Y$1,'Assumptions (NG)'!$V$12,'Assumptions (NG)'!$V$7*Model!$AC$438*AVERAGE('Assumptions (NG)'!$Y$2:$AA$2)+ Model!$AC$439*AVERAGE('Assumptions (NG)'!$Y$3:$AA3))/10^9,0)</f>
        <v>-0.05332016057</v>
      </c>
      <c r="AF522" s="219">
        <f>IF(Model!Z$1&lt;='Assumptions (NG)'!$V$12,PPMT('Assumptions (NG)'!$V$9,Model!Z$1,'Assumptions (NG)'!$V$12,'Assumptions (NG)'!$V$7*Model!$AC$438*AVERAGE('Assumptions (NG)'!$Y$2:$AA$2)+ Model!$AC$439*AVERAGE('Assumptions (NG)'!$Y$3:$AA3))/10^9,0)</f>
        <v>-0.05731917261</v>
      </c>
      <c r="AG522" s="219">
        <f>IF(Model!AA$1&lt;='Assumptions (NG)'!$V$12,PPMT('Assumptions (NG)'!$V$9,Model!AA$1,'Assumptions (NG)'!$V$12,'Assumptions (NG)'!$V$7*Model!$AC$438*AVERAGE('Assumptions (NG)'!$Y$2:$AA$2)+ Model!$AC$439*AVERAGE('Assumptions (NG)'!$Y$3:$AA3))/10^9,0)</f>
        <v>-0.06161811055</v>
      </c>
      <c r="AH522" s="219">
        <f>IF(Model!AB$1&lt;='Assumptions (NG)'!$V$12,PPMT('Assumptions (NG)'!$V$9,Model!AB$1,'Assumptions (NG)'!$V$12,'Assumptions (NG)'!$V$7*Model!$AC$438*AVERAGE('Assumptions (NG)'!$Y$2:$AA$2)+ Model!$AC$439*AVERAGE('Assumptions (NG)'!$Y$3:$AA3))/10^9,0)</f>
        <v>-0.06623946885</v>
      </c>
      <c r="AI522" s="219">
        <f>IF(Model!AC$1&lt;='Assumptions (NG)'!$V$12,PPMT('Assumptions (NG)'!$V$9,Model!AC$1,'Assumptions (NG)'!$V$12,'Assumptions (NG)'!$V$7*Model!$AC$438*AVERAGE('Assumptions (NG)'!$Y$2:$AA$2)+ Model!$AC$439*AVERAGE('Assumptions (NG)'!$Y$3:$AA3))/10^9,0)</f>
        <v>-0.07120742901</v>
      </c>
      <c r="AJ522" s="219">
        <f>IF(Model!AD$1&lt;='Assumptions (NG)'!$V$12,PPMT('Assumptions (NG)'!$V$9,Model!AD$1,'Assumptions (NG)'!$V$12,'Assumptions (NG)'!$V$7*Model!$AC$438*AVERAGE('Assumptions (NG)'!$Y$2:$AA$2)+ Model!$AC$439*AVERAGE('Assumptions (NG)'!$Y$3:$AA3))/10^9,0)</f>
        <v>-0.07654798618</v>
      </c>
      <c r="AK522" s="219">
        <f>IF(Model!AE$1&lt;='Assumptions (NG)'!$V$12,PPMT('Assumptions (NG)'!$V$9,Model!AE$1,'Assumptions (NG)'!$V$12,'Assumptions (NG)'!$V$7*Model!$AC$438*AVERAGE('Assumptions (NG)'!$Y$2:$AA$2)+ Model!$AC$439*AVERAGE('Assumptions (NG)'!$Y$3:$AA3))/10^9,0)</f>
        <v>-0.08228908515</v>
      </c>
      <c r="AL522" s="219">
        <f>IF(Model!AF$1&lt;='Assumptions (NG)'!$V$12,PPMT('Assumptions (NG)'!$V$9,Model!AF$1,'Assumptions (NG)'!$V$12,'Assumptions (NG)'!$V$7*Model!$AC$438*AVERAGE('Assumptions (NG)'!$Y$2:$AA$2)+ Model!$AC$439*AVERAGE('Assumptions (NG)'!$Y$3:$AA3))/10^9,0)</f>
        <v>-0.08846076653</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-0.04705758745</v>
      </c>
      <c r="AE523" s="219">
        <f>IF(Model!X$1&lt;='Assumptions (NG)'!$V$12,PPMT('Assumptions (NG)'!$V$9,Model!X$1,'Assumptions (NG)'!$V$12,'Assumptions (NG)'!$V$7*Model!$AD$438*AVERAGE('Assumptions (NG)'!$Z$2:$AB$2)+ Model!$AD$439*AVERAGE('Assumptions (NG)'!$Z$3:$AB3))/10^9,0)</f>
        <v>-0.05058690651</v>
      </c>
      <c r="AF523" s="219">
        <f>IF(Model!Y$1&lt;='Assumptions (NG)'!$V$12,PPMT('Assumptions (NG)'!$V$9,Model!Y$1,'Assumptions (NG)'!$V$12,'Assumptions (NG)'!$V$7*Model!$AD$438*AVERAGE('Assumptions (NG)'!$Z$2:$AB$2)+ Model!$AD$439*AVERAGE('Assumptions (NG)'!$Z$3:$AB3))/10^9,0)</f>
        <v>-0.0543809245</v>
      </c>
      <c r="AG523" s="219">
        <f>IF(Model!Z$1&lt;='Assumptions (NG)'!$V$12,PPMT('Assumptions (NG)'!$V$9,Model!Z$1,'Assumptions (NG)'!$V$12,'Assumptions (NG)'!$V$7*Model!$AD$438*AVERAGE('Assumptions (NG)'!$Z$2:$AB$2)+ Model!$AD$439*AVERAGE('Assumptions (NG)'!$Z$3:$AB3))/10^9,0)</f>
        <v>-0.05845949383</v>
      </c>
      <c r="AH523" s="219">
        <f>IF(Model!AA$1&lt;='Assumptions (NG)'!$V$12,PPMT('Assumptions (NG)'!$V$9,Model!AA$1,'Assumptions (NG)'!$V$12,'Assumptions (NG)'!$V$7*Model!$AD$438*AVERAGE('Assumptions (NG)'!$Z$2:$AB$2)+ Model!$AD$439*AVERAGE('Assumptions (NG)'!$Z$3:$AB3))/10^9,0)</f>
        <v>-0.06284395587</v>
      </c>
      <c r="AI523" s="219">
        <f>IF(Model!AB$1&lt;='Assumptions (NG)'!$V$12,PPMT('Assumptions (NG)'!$V$9,Model!AB$1,'Assumptions (NG)'!$V$12,'Assumptions (NG)'!$V$7*Model!$AD$438*AVERAGE('Assumptions (NG)'!$Z$2:$AB$2)+ Model!$AD$439*AVERAGE('Assumptions (NG)'!$Z$3:$AB3))/10^9,0)</f>
        <v>-0.06755725256</v>
      </c>
      <c r="AJ523" s="219">
        <f>IF(Model!AC$1&lt;='Assumptions (NG)'!$V$12,PPMT('Assumptions (NG)'!$V$9,Model!AC$1,'Assumptions (NG)'!$V$12,'Assumptions (NG)'!$V$7*Model!$AD$438*AVERAGE('Assumptions (NG)'!$Z$2:$AB$2)+ Model!$AD$439*AVERAGE('Assumptions (NG)'!$Z$3:$AB3))/10^9,0)</f>
        <v>-0.0726240465</v>
      </c>
      <c r="AK523" s="219">
        <f>IF(Model!AD$1&lt;='Assumptions (NG)'!$V$12,PPMT('Assumptions (NG)'!$V$9,Model!AD$1,'Assumptions (NG)'!$V$12,'Assumptions (NG)'!$V$7*Model!$AD$438*AVERAGE('Assumptions (NG)'!$Z$2:$AB$2)+ Model!$AD$439*AVERAGE('Assumptions (NG)'!$Z$3:$AB3))/10^9,0)</f>
        <v>-0.07807084999</v>
      </c>
      <c r="AL523" s="219">
        <f>IF(Model!AE$1&lt;='Assumptions (NG)'!$V$12,PPMT('Assumptions (NG)'!$V$9,Model!AE$1,'Assumptions (NG)'!$V$12,'Assumptions (NG)'!$V$7*Model!$AD$438*AVERAGE('Assumptions (NG)'!$Z$2:$AB$2)+ Model!$AD$439*AVERAGE('Assumptions (NG)'!$Z$3:$AB3))/10^9,0)</f>
        <v>-0.08392616374</v>
      </c>
      <c r="AM523" s="219">
        <f>IF(Model!AF$1&lt;='Assumptions (NG)'!$V$12,PPMT('Assumptions (NG)'!$V$9,Model!AF$1,'Assumptions (NG)'!$V$12,'Assumptions (NG)'!$V$7*Model!$AD$438*AVERAGE('Assumptions (NG)'!$Z$2:$AB$2)+ Model!$AD$439*AVERAGE('Assumptions (NG)'!$Z$3:$AB3))/10^9,0)</f>
        <v>-0.09022062602</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-0.04643556886</v>
      </c>
      <c r="AF524" s="219">
        <f>IF(Model!X$1&lt;='Assumptions (NG)'!$V$12,PPMT('Assumptions (NG)'!$V$9,Model!X$1,'Assumptions (NG)'!$V$12,'Assumptions (NG)'!$V$7*Model!$AE$438*AVERAGE('Assumptions (NG)'!$AA$2:$AC$2)+ Model!$AE$439*AVERAGE('Assumptions (NG)'!$AA$3:$AC3))/10^9,0)</f>
        <v>-0.04991823652</v>
      </c>
      <c r="AG524" s="219">
        <f>IF(Model!Y$1&lt;='Assumptions (NG)'!$V$12,PPMT('Assumptions (NG)'!$V$9,Model!Y$1,'Assumptions (NG)'!$V$12,'Assumptions (NG)'!$V$7*Model!$AE$438*AVERAGE('Assumptions (NG)'!$AA$2:$AC$2)+ Model!$AE$439*AVERAGE('Assumptions (NG)'!$AA$3:$AC3))/10^9,0)</f>
        <v>-0.05366210426</v>
      </c>
      <c r="AH524" s="219">
        <f>IF(Model!Z$1&lt;='Assumptions (NG)'!$V$12,PPMT('Assumptions (NG)'!$V$9,Model!Z$1,'Assumptions (NG)'!$V$12,'Assumptions (NG)'!$V$7*Model!$AE$438*AVERAGE('Assumptions (NG)'!$AA$2:$AC$2)+ Model!$AE$439*AVERAGE('Assumptions (NG)'!$AA$3:$AC3))/10^9,0)</f>
        <v>-0.05768676208</v>
      </c>
      <c r="AI524" s="219">
        <f>IF(Model!AA$1&lt;='Assumptions (NG)'!$V$12,PPMT('Assumptions (NG)'!$V$9,Model!AA$1,'Assumptions (NG)'!$V$12,'Assumptions (NG)'!$V$7*Model!$AE$438*AVERAGE('Assumptions (NG)'!$AA$2:$AC$2)+ Model!$AE$439*AVERAGE('Assumptions (NG)'!$AA$3:$AC3))/10^9,0)</f>
        <v>-0.06201326924</v>
      </c>
      <c r="AJ524" s="219">
        <f>IF(Model!AB$1&lt;='Assumptions (NG)'!$V$12,PPMT('Assumptions (NG)'!$V$9,Model!AB$1,'Assumptions (NG)'!$V$12,'Assumptions (NG)'!$V$7*Model!$AE$438*AVERAGE('Assumptions (NG)'!$AA$2:$AC$2)+ Model!$AE$439*AVERAGE('Assumptions (NG)'!$AA$3:$AC3))/10^9,0)</f>
        <v>-0.06666426443</v>
      </c>
      <c r="AK524" s="219">
        <f>IF(Model!AC$1&lt;='Assumptions (NG)'!$V$12,PPMT('Assumptions (NG)'!$V$9,Model!AC$1,'Assumptions (NG)'!$V$12,'Assumptions (NG)'!$V$7*Model!$AE$438*AVERAGE('Assumptions (NG)'!$AA$2:$AC$2)+ Model!$AE$439*AVERAGE('Assumptions (NG)'!$AA$3:$AC3))/10^9,0)</f>
        <v>-0.07166408426</v>
      </c>
      <c r="AL524" s="219">
        <f>IF(Model!AD$1&lt;='Assumptions (NG)'!$V$12,PPMT('Assumptions (NG)'!$V$9,Model!AD$1,'Assumptions (NG)'!$V$12,'Assumptions (NG)'!$V$7*Model!$AE$438*AVERAGE('Assumptions (NG)'!$AA$2:$AC$2)+ Model!$AE$439*AVERAGE('Assumptions (NG)'!$AA$3:$AC3))/10^9,0)</f>
        <v>-0.07703889058</v>
      </c>
      <c r="AM524" s="219">
        <f>IF(Model!AE$1&lt;='Assumptions (NG)'!$V$12,PPMT('Assumptions (NG)'!$V$9,Model!AE$1,'Assumptions (NG)'!$V$12,'Assumptions (NG)'!$V$7*Model!$AE$438*AVERAGE('Assumptions (NG)'!$AA$2:$AC$2)+ Model!$AE$439*AVERAGE('Assumptions (NG)'!$AA$3:$AC3))/10^9,0)</f>
        <v>-0.08281680738</v>
      </c>
      <c r="AN524" s="219">
        <f>IF(Model!AF$1&lt;='Assumptions (NG)'!$V$12,PPMT('Assumptions (NG)'!$V$9,Model!AF$1,'Assumptions (NG)'!$V$12,'Assumptions (NG)'!$V$7*Model!$AE$438*AVERAGE('Assumptions (NG)'!$AA$2:$AC$2)+ Model!$AE$439*AVERAGE('Assumptions (NG)'!$AA$3:$AC3))/10^9,0)</f>
        <v>-0.08902806793</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-0.04806067817</v>
      </c>
      <c r="AG525" s="219">
        <f>IF(Model!X$1&lt;='Assumptions (NG)'!$V$12,PPMT('Assumptions (NG)'!$V$9,Model!X$1,'Assumptions (NG)'!$V$12,'Assumptions (NG)'!$V$7*Model!$AF$438*AVERAGE('Assumptions (NG)'!$AB$2:$AD$2)+ Model!$AF$439*AVERAGE('Assumptions (NG)'!$AB$3:$AD3))/10^9,0)</f>
        <v>-0.05166522903</v>
      </c>
      <c r="AH525" s="219">
        <f>IF(Model!Y$1&lt;='Assumptions (NG)'!$V$12,PPMT('Assumptions (NG)'!$V$9,Model!Y$1,'Assumptions (NG)'!$V$12,'Assumptions (NG)'!$V$7*Model!$AF$438*AVERAGE('Assumptions (NG)'!$AB$2:$AD$2)+ Model!$AF$439*AVERAGE('Assumptions (NG)'!$AB$3:$AD3))/10^9,0)</f>
        <v>-0.05554012121</v>
      </c>
      <c r="AI525" s="219">
        <f>IF(Model!Z$1&lt;='Assumptions (NG)'!$V$12,PPMT('Assumptions (NG)'!$V$9,Model!Z$1,'Assumptions (NG)'!$V$12,'Assumptions (NG)'!$V$7*Model!$AF$438*AVERAGE('Assumptions (NG)'!$AB$2:$AD$2)+ Model!$AF$439*AVERAGE('Assumptions (NG)'!$AB$3:$AD3))/10^9,0)</f>
        <v>-0.0597056303</v>
      </c>
      <c r="AJ525" s="219">
        <f>IF(Model!AA$1&lt;='Assumptions (NG)'!$V$12,PPMT('Assumptions (NG)'!$V$9,Model!AA$1,'Assumptions (NG)'!$V$12,'Assumptions (NG)'!$V$7*Model!$AF$438*AVERAGE('Assumptions (NG)'!$AB$2:$AD$2)+ Model!$AF$439*AVERAGE('Assumptions (NG)'!$AB$3:$AD3))/10^9,0)</f>
        <v>-0.06418355257</v>
      </c>
      <c r="AK525" s="219">
        <f>IF(Model!AB$1&lt;='Assumptions (NG)'!$V$12,PPMT('Assumptions (NG)'!$V$9,Model!AB$1,'Assumptions (NG)'!$V$12,'Assumptions (NG)'!$V$7*Model!$AF$438*AVERAGE('Assumptions (NG)'!$AB$2:$AD$2)+ Model!$AF$439*AVERAGE('Assumptions (NG)'!$AB$3:$AD3))/10^9,0)</f>
        <v>-0.06899731902</v>
      </c>
      <c r="AL525" s="219">
        <f>IF(Model!AC$1&lt;='Assumptions (NG)'!$V$12,PPMT('Assumptions (NG)'!$V$9,Model!AC$1,'Assumptions (NG)'!$V$12,'Assumptions (NG)'!$V$7*Model!$AF$438*AVERAGE('Assumptions (NG)'!$AB$2:$AD$2)+ Model!$AF$439*AVERAGE('Assumptions (NG)'!$AB$3:$AD3))/10^9,0)</f>
        <v>-0.07417211794</v>
      </c>
      <c r="AM525" s="219">
        <f>IF(Model!AD$1&lt;='Assumptions (NG)'!$V$12,PPMT('Assumptions (NG)'!$V$9,Model!AD$1,'Assumptions (NG)'!$V$12,'Assumptions (NG)'!$V$7*Model!$AF$438*AVERAGE('Assumptions (NG)'!$AB$2:$AD$2)+ Model!$AF$439*AVERAGE('Assumptions (NG)'!$AB$3:$AD3))/10^9,0)</f>
        <v>-0.07973502679</v>
      </c>
      <c r="AN525" s="219">
        <f>IF(Model!AE$1&lt;='Assumptions (NG)'!$V$12,PPMT('Assumptions (NG)'!$V$9,Model!AE$1,'Assumptions (NG)'!$V$12,'Assumptions (NG)'!$V$7*Model!$AF$438*AVERAGE('Assumptions (NG)'!$AB$2:$AD$2)+ Model!$AF$439*AVERAGE('Assumptions (NG)'!$AB$3:$AD3))/10^9,0)</f>
        <v>-0.0857151538</v>
      </c>
      <c r="AO525" s="219">
        <f>IF(Model!AF$1&lt;='Assumptions (NG)'!$V$12,PPMT('Assumptions (NG)'!$V$9,Model!AF$1,'Assumptions (NG)'!$V$12,'Assumptions (NG)'!$V$7*Model!$AF$438*AVERAGE('Assumptions (NG)'!$AB$2:$AD$2)+ Model!$AF$439*AVERAGE('Assumptions (NG)'!$AB$3:$AD3))/10^9,0)</f>
        <v>-0.09214379033</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-0.05159174864</v>
      </c>
      <c r="AH526" s="219">
        <f>IF(Model!X$1&lt;='Assumptions (NG)'!$V$12,PPMT('Assumptions (NG)'!$V$9,Model!X$1,'Assumptions (NG)'!$V$12,'Assumptions (NG)'!$V$7*Model!$AG$438*AVERAGE('Assumptions (NG)'!$AC$2:$AE$2)+ Model!$AG$439*AVERAGE('Assumptions (NG)'!$AC$3:$AE3))/10^9,0)</f>
        <v>-0.05546112979</v>
      </c>
      <c r="AI526" s="219">
        <f>IF(Model!Y$1&lt;='Assumptions (NG)'!$V$12,PPMT('Assumptions (NG)'!$V$9,Model!Y$1,'Assumptions (NG)'!$V$12,'Assumptions (NG)'!$V$7*Model!$AG$438*AVERAGE('Assumptions (NG)'!$AC$2:$AE$2)+ Model!$AG$439*AVERAGE('Assumptions (NG)'!$AC$3:$AE3))/10^9,0)</f>
        <v>-0.05962071452</v>
      </c>
      <c r="AJ526" s="219">
        <f>IF(Model!Z$1&lt;='Assumptions (NG)'!$V$12,PPMT('Assumptions (NG)'!$V$9,Model!Z$1,'Assumptions (NG)'!$V$12,'Assumptions (NG)'!$V$7*Model!$AG$438*AVERAGE('Assumptions (NG)'!$AC$2:$AE$2)+ Model!$AG$439*AVERAGE('Assumptions (NG)'!$AC$3:$AE3))/10^9,0)</f>
        <v>-0.06409226811</v>
      </c>
      <c r="AK526" s="219">
        <f>IF(Model!AA$1&lt;='Assumptions (NG)'!$V$12,PPMT('Assumptions (NG)'!$V$9,Model!AA$1,'Assumptions (NG)'!$V$12,'Assumptions (NG)'!$V$7*Model!$AG$438*AVERAGE('Assumptions (NG)'!$AC$2:$AE$2)+ Model!$AG$439*AVERAGE('Assumptions (NG)'!$AC$3:$AE3))/10^9,0)</f>
        <v>-0.06889918822</v>
      </c>
      <c r="AL526" s="219">
        <f>IF(Model!AB$1&lt;='Assumptions (NG)'!$V$12,PPMT('Assumptions (NG)'!$V$9,Model!AB$1,'Assumptions (NG)'!$V$12,'Assumptions (NG)'!$V$7*Model!$AG$438*AVERAGE('Assumptions (NG)'!$AC$2:$AE$2)+ Model!$AG$439*AVERAGE('Assumptions (NG)'!$AC$3:$AE3))/10^9,0)</f>
        <v>-0.07406662733</v>
      </c>
      <c r="AM526" s="219">
        <f>IF(Model!AC$1&lt;='Assumptions (NG)'!$V$12,PPMT('Assumptions (NG)'!$V$9,Model!AC$1,'Assumptions (NG)'!$V$12,'Assumptions (NG)'!$V$7*Model!$AG$438*AVERAGE('Assumptions (NG)'!$AC$2:$AE$2)+ Model!$AG$439*AVERAGE('Assumptions (NG)'!$AC$3:$AE3))/10^9,0)</f>
        <v>-0.07962162438</v>
      </c>
      <c r="AN526" s="219">
        <f>IF(Model!AD$1&lt;='Assumptions (NG)'!$V$12,PPMT('Assumptions (NG)'!$V$9,Model!AD$1,'Assumptions (NG)'!$V$12,'Assumptions (NG)'!$V$7*Model!$AG$438*AVERAGE('Assumptions (NG)'!$AC$2:$AE$2)+ Model!$AG$439*AVERAGE('Assumptions (NG)'!$AC$3:$AE3))/10^9,0)</f>
        <v>-0.08559324621</v>
      </c>
      <c r="AO526" s="219">
        <f>IF(Model!AE$1&lt;='Assumptions (NG)'!$V$12,PPMT('Assumptions (NG)'!$V$9,Model!AE$1,'Assumptions (NG)'!$V$12,'Assumptions (NG)'!$V$7*Model!$AG$438*AVERAGE('Assumptions (NG)'!$AC$2:$AE$2)+ Model!$AG$439*AVERAGE('Assumptions (NG)'!$AC$3:$AE3))/10^9,0)</f>
        <v>-0.09201273968</v>
      </c>
      <c r="AP526" s="219">
        <f>IF(Model!AF$1&lt;='Assumptions (NG)'!$V$12,PPMT('Assumptions (NG)'!$V$9,Model!AF$1,'Assumptions (NG)'!$V$12,'Assumptions (NG)'!$V$7*Model!$AG$438*AVERAGE('Assumptions (NG)'!$AC$2:$AE$2)+ Model!$AG$439*AVERAGE('Assumptions (NG)'!$AC$3:$AE3))/10^9,0)</f>
        <v>-0.09891369516</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-0.05334918442</v>
      </c>
      <c r="AI527" s="219">
        <f>IF(Model!X$1&lt;='Assumptions (NG)'!$V$12,PPMT('Assumptions (NG)'!$V$9,Model!X$1,'Assumptions (NG)'!$V$12,'Assumptions (NG)'!$V$7*Model!$AH$438*AVERAGE('Assumptions (NG)'!$AD$2:$AF$2)+ Model!$AH$439*AVERAGE('Assumptions (NG)'!$AD$3:$AF3))/10^9,0)</f>
        <v>-0.05735037325</v>
      </c>
      <c r="AJ527" s="219">
        <f>IF(Model!Y$1&lt;='Assumptions (NG)'!$V$12,PPMT('Assumptions (NG)'!$V$9,Model!Y$1,'Assumptions (NG)'!$V$12,'Assumptions (NG)'!$V$7*Model!$AH$438*AVERAGE('Assumptions (NG)'!$AD$2:$AF$2)+ Model!$AH$439*AVERAGE('Assumptions (NG)'!$AD$3:$AF3))/10^9,0)</f>
        <v>-0.06165165124</v>
      </c>
      <c r="AK527" s="219">
        <f>IF(Model!Z$1&lt;='Assumptions (NG)'!$V$12,PPMT('Assumptions (NG)'!$V$9,Model!Z$1,'Assumptions (NG)'!$V$12,'Assumptions (NG)'!$V$7*Model!$AH$438*AVERAGE('Assumptions (NG)'!$AD$2:$AF$2)+ Model!$AH$439*AVERAGE('Assumptions (NG)'!$AD$3:$AF3))/10^9,0)</f>
        <v>-0.06627552509</v>
      </c>
      <c r="AL527" s="219">
        <f>IF(Model!AA$1&lt;='Assumptions (NG)'!$V$12,PPMT('Assumptions (NG)'!$V$9,Model!AA$1,'Assumptions (NG)'!$V$12,'Assumptions (NG)'!$V$7*Model!$AH$438*AVERAGE('Assumptions (NG)'!$AD$2:$AF$2)+ Model!$AH$439*AVERAGE('Assumptions (NG)'!$AD$3:$AF3))/10^9,0)</f>
        <v>-0.07124618947</v>
      </c>
      <c r="AM527" s="219">
        <f>IF(Model!AB$1&lt;='Assumptions (NG)'!$V$12,PPMT('Assumptions (NG)'!$V$9,Model!AB$1,'Assumptions (NG)'!$V$12,'Assumptions (NG)'!$V$7*Model!$AH$438*AVERAGE('Assumptions (NG)'!$AD$2:$AF$2)+ Model!$AH$439*AVERAGE('Assumptions (NG)'!$AD$3:$AF3))/10^9,0)</f>
        <v>-0.07658965368</v>
      </c>
      <c r="AN527" s="219">
        <f>IF(Model!AC$1&lt;='Assumptions (NG)'!$V$12,PPMT('Assumptions (NG)'!$V$9,Model!AC$1,'Assumptions (NG)'!$V$12,'Assumptions (NG)'!$V$7*Model!$AH$438*AVERAGE('Assumptions (NG)'!$AD$2:$AF$2)+ Model!$AH$439*AVERAGE('Assumptions (NG)'!$AD$3:$AF3))/10^9,0)</f>
        <v>-0.0823338777</v>
      </c>
      <c r="AO527" s="219">
        <f>IF(Model!AD$1&lt;='Assumptions (NG)'!$V$12,PPMT('Assumptions (NG)'!$V$9,Model!AD$1,'Assumptions (NG)'!$V$12,'Assumptions (NG)'!$V$7*Model!$AH$438*AVERAGE('Assumptions (NG)'!$AD$2:$AF$2)+ Model!$AH$439*AVERAGE('Assumptions (NG)'!$AD$3:$AF3))/10^9,0)</f>
        <v>-0.08850891853</v>
      </c>
      <c r="AP527" s="219">
        <f>IF(Model!AE$1&lt;='Assumptions (NG)'!$V$12,PPMT('Assumptions (NG)'!$V$9,Model!AE$1,'Assumptions (NG)'!$V$12,'Assumptions (NG)'!$V$7*Model!$AH$438*AVERAGE('Assumptions (NG)'!$AD$2:$AF$2)+ Model!$AH$439*AVERAGE('Assumptions (NG)'!$AD$3:$AF3))/10^9,0)</f>
        <v>-0.09514708742</v>
      </c>
      <c r="AQ527" s="219">
        <f>IF(Model!AF$1&lt;='Assumptions (NG)'!$V$12,PPMT('Assumptions (NG)'!$V$9,Model!AF$1,'Assumptions (NG)'!$V$12,'Assumptions (NG)'!$V$7*Model!$AH$438*AVERAGE('Assumptions (NG)'!$AD$2:$AF$2)+ Model!$AH$439*AVERAGE('Assumptions (NG)'!$AD$3:$AF3))/10^9,0)</f>
        <v>-0.102283119</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-0.05817931961</v>
      </c>
      <c r="AJ528" s="219">
        <f>IF(Model!X$1&lt;='Assumptions (NG)'!$V$12,PPMT('Assumptions (NG)'!$V$9,Model!X$1,'Assumptions (NG)'!$V$12,'Assumptions (NG)'!$V$7*Model!$AI$438*AVERAGE('Assumptions (NG)'!$AE$2:$AG$2)+ Model!$AI$439*AVERAGE('Assumptions (NG)'!$AE$3:$AG3))/10^9,0)</f>
        <v>-0.06254276858</v>
      </c>
      <c r="AK528" s="219">
        <f>IF(Model!Y$1&lt;='Assumptions (NG)'!$V$12,PPMT('Assumptions (NG)'!$V$9,Model!Y$1,'Assumptions (NG)'!$V$12,'Assumptions (NG)'!$V$7*Model!$AI$438*AVERAGE('Assumptions (NG)'!$AE$2:$AG$2)+ Model!$AI$439*AVERAGE('Assumptions (NG)'!$AE$3:$AG3))/10^9,0)</f>
        <v>-0.06723347622</v>
      </c>
      <c r="AL528" s="219">
        <f>IF(Model!Z$1&lt;='Assumptions (NG)'!$V$12,PPMT('Assumptions (NG)'!$V$9,Model!Z$1,'Assumptions (NG)'!$V$12,'Assumptions (NG)'!$V$7*Model!$AI$438*AVERAGE('Assumptions (NG)'!$AE$2:$AG$2)+ Model!$AI$439*AVERAGE('Assumptions (NG)'!$AE$3:$AG3))/10^9,0)</f>
        <v>-0.07227598694</v>
      </c>
      <c r="AM528" s="219">
        <f>IF(Model!AA$1&lt;='Assumptions (NG)'!$V$12,PPMT('Assumptions (NG)'!$V$9,Model!AA$1,'Assumptions (NG)'!$V$12,'Assumptions (NG)'!$V$7*Model!$AI$438*AVERAGE('Assumptions (NG)'!$AE$2:$AG$2)+ Model!$AI$439*AVERAGE('Assumptions (NG)'!$AE$3:$AG3))/10^9,0)</f>
        <v>-0.07769668596</v>
      </c>
      <c r="AN528" s="219">
        <f>IF(Model!AB$1&lt;='Assumptions (NG)'!$V$12,PPMT('Assumptions (NG)'!$V$9,Model!AB$1,'Assumptions (NG)'!$V$12,'Assumptions (NG)'!$V$7*Model!$AI$438*AVERAGE('Assumptions (NG)'!$AE$2:$AG$2)+ Model!$AI$439*AVERAGE('Assumptions (NG)'!$AE$3:$AG3))/10^9,0)</f>
        <v>-0.08352393741</v>
      </c>
      <c r="AO528" s="219">
        <f>IF(Model!AC$1&lt;='Assumptions (NG)'!$V$12,PPMT('Assumptions (NG)'!$V$9,Model!AC$1,'Assumptions (NG)'!$V$12,'Assumptions (NG)'!$V$7*Model!$AI$438*AVERAGE('Assumptions (NG)'!$AE$2:$AG$2)+ Model!$AI$439*AVERAGE('Assumptions (NG)'!$AE$3:$AG3))/10^9,0)</f>
        <v>-0.08978823271</v>
      </c>
      <c r="AP528" s="219">
        <f>IF(Model!AD$1&lt;='Assumptions (NG)'!$V$12,PPMT('Assumptions (NG)'!$V$9,Model!AD$1,'Assumptions (NG)'!$V$12,'Assumptions (NG)'!$V$7*Model!$AI$438*AVERAGE('Assumptions (NG)'!$AE$2:$AG$2)+ Model!$AI$439*AVERAGE('Assumptions (NG)'!$AE$3:$AG3))/10^9,0)</f>
        <v>-0.09652235017</v>
      </c>
      <c r="AQ528" s="219">
        <f>IF(Model!AE$1&lt;='Assumptions (NG)'!$V$12,PPMT('Assumptions (NG)'!$V$9,Model!AE$1,'Assumptions (NG)'!$V$12,'Assumptions (NG)'!$V$7*Model!$AI$438*AVERAGE('Assumptions (NG)'!$AE$2:$AG$2)+ Model!$AI$439*AVERAGE('Assumptions (NG)'!$AE$3:$AG3))/10^9,0)</f>
        <v>-0.1037615264</v>
      </c>
      <c r="AR528" s="219">
        <f>IF(Model!AF$1&lt;='Assumptions (NG)'!$V$12,PPMT('Assumptions (NG)'!$V$9,Model!AF$1,'Assumptions (NG)'!$V$12,'Assumptions (NG)'!$V$7*Model!$AI$438*AVERAGE('Assumptions (NG)'!$AE$2:$AG$2)+ Model!$AI$439*AVERAGE('Assumptions (NG)'!$AE$3:$AG3))/10^9,0)</f>
        <v>-0.1115436409</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-0.06593517712</v>
      </c>
      <c r="AK529" s="219">
        <f>IF(Model!X$1&lt;='Assumptions (NG)'!$V$12,PPMT('Assumptions (NG)'!$V$9,Model!X$1,'Assumptions (NG)'!$V$12,'Assumptions (NG)'!$V$7*Model!$AJ$438*AVERAGE('Assumptions (NG)'!$AF$2:$AH$2)+ Model!$AJ$439*AVERAGE('Assumptions (NG)'!$AF$3:$AH3))/10^9,0)</f>
        <v>-0.0708803154</v>
      </c>
      <c r="AL529" s="219">
        <f>IF(Model!Y$1&lt;='Assumptions (NG)'!$V$12,PPMT('Assumptions (NG)'!$V$9,Model!Y$1,'Assumptions (NG)'!$V$12,'Assumptions (NG)'!$V$7*Model!$AJ$438*AVERAGE('Assumptions (NG)'!$AF$2:$AH$2)+ Model!$AJ$439*AVERAGE('Assumptions (NG)'!$AF$3:$AH3))/10^9,0)</f>
        <v>-0.07619633906</v>
      </c>
      <c r="AM529" s="219">
        <f>IF(Model!Z$1&lt;='Assumptions (NG)'!$V$12,PPMT('Assumptions (NG)'!$V$9,Model!Z$1,'Assumptions (NG)'!$V$12,'Assumptions (NG)'!$V$7*Model!$AJ$438*AVERAGE('Assumptions (NG)'!$AF$2:$AH$2)+ Model!$AJ$439*AVERAGE('Assumptions (NG)'!$AF$3:$AH3))/10^9,0)</f>
        <v>-0.08191106449</v>
      </c>
      <c r="AN529" s="219">
        <f>IF(Model!AA$1&lt;='Assumptions (NG)'!$V$12,PPMT('Assumptions (NG)'!$V$9,Model!AA$1,'Assumptions (NG)'!$V$12,'Assumptions (NG)'!$V$7*Model!$AJ$438*AVERAGE('Assumptions (NG)'!$AF$2:$AH$2)+ Model!$AJ$439*AVERAGE('Assumptions (NG)'!$AF$3:$AH3))/10^9,0)</f>
        <v>-0.08805439432</v>
      </c>
      <c r="AO529" s="219">
        <f>IF(Model!AB$1&lt;='Assumptions (NG)'!$V$12,PPMT('Assumptions (NG)'!$V$9,Model!AB$1,'Assumptions (NG)'!$V$12,'Assumptions (NG)'!$V$7*Model!$AJ$438*AVERAGE('Assumptions (NG)'!$AF$2:$AH$2)+ Model!$AJ$439*AVERAGE('Assumptions (NG)'!$AF$3:$AH3))/10^9,0)</f>
        <v>-0.0946584739</v>
      </c>
      <c r="AP529" s="219">
        <f>IF(Model!AC$1&lt;='Assumptions (NG)'!$V$12,PPMT('Assumptions (NG)'!$V$9,Model!AC$1,'Assumptions (NG)'!$V$12,'Assumptions (NG)'!$V$7*Model!$AJ$438*AVERAGE('Assumptions (NG)'!$AF$2:$AH$2)+ Model!$AJ$439*AVERAGE('Assumptions (NG)'!$AF$3:$AH3))/10^9,0)</f>
        <v>-0.1017578594</v>
      </c>
      <c r="AQ529" s="219">
        <f>IF(Model!AD$1&lt;='Assumptions (NG)'!$V$12,PPMT('Assumptions (NG)'!$V$9,Model!AD$1,'Assumptions (NG)'!$V$12,'Assumptions (NG)'!$V$7*Model!$AJ$438*AVERAGE('Assumptions (NG)'!$AF$2:$AH$2)+ Model!$AJ$439*AVERAGE('Assumptions (NG)'!$AF$3:$AH3))/10^9,0)</f>
        <v>-0.1093896989</v>
      </c>
      <c r="AR529" s="219">
        <f>IF(Model!AE$1&lt;='Assumptions (NG)'!$V$12,PPMT('Assumptions (NG)'!$V$9,Model!AE$1,'Assumptions (NG)'!$V$12,'Assumptions (NG)'!$V$7*Model!$AJ$438*AVERAGE('Assumptions (NG)'!$AF$2:$AH$2)+ Model!$AJ$439*AVERAGE('Assumptions (NG)'!$AF$3:$AH3))/10^9,0)</f>
        <v>-0.1175939263</v>
      </c>
      <c r="AS529" s="219">
        <f>IF(Model!AF$1&lt;='Assumptions (NG)'!$V$12,PPMT('Assumptions (NG)'!$V$9,Model!AF$1,'Assumptions (NG)'!$V$12,'Assumptions (NG)'!$V$7*Model!$AJ$438*AVERAGE('Assumptions (NG)'!$AF$2:$AH$2)+ Model!$AJ$439*AVERAGE('Assumptions (NG)'!$AF$3:$AH3))/10^9,0)</f>
        <v>-0.1264134708</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-0.0671786939</v>
      </c>
      <c r="AL530" s="219">
        <f>IF(Model!X$1&lt;='Assumptions (NG)'!$V$12,PPMT('Assumptions (NG)'!$V$9,Model!X$1,'Assumptions (NG)'!$V$12,'Assumptions (NG)'!$V$7*Model!$AK$438*AVERAGE('Assumptions (NG)'!$AG$2:$AI$2)+ Model!$AK$439*AVERAGE('Assumptions (NG)'!$AG$3:$AI3))/10^9,0)</f>
        <v>-0.07221709594</v>
      </c>
      <c r="AM530" s="219">
        <f>IF(Model!Y$1&lt;='Assumptions (NG)'!$V$12,PPMT('Assumptions (NG)'!$V$9,Model!Y$1,'Assumptions (NG)'!$V$12,'Assumptions (NG)'!$V$7*Model!$AK$438*AVERAGE('Assumptions (NG)'!$AG$2:$AI$2)+ Model!$AK$439*AVERAGE('Assumptions (NG)'!$AG$3:$AI3))/10^9,0)</f>
        <v>-0.07763337814</v>
      </c>
      <c r="AN530" s="219">
        <f>IF(Model!Z$1&lt;='Assumptions (NG)'!$V$12,PPMT('Assumptions (NG)'!$V$9,Model!Z$1,'Assumptions (NG)'!$V$12,'Assumptions (NG)'!$V$7*Model!$AK$438*AVERAGE('Assumptions (NG)'!$AG$2:$AI$2)+ Model!$AK$439*AVERAGE('Assumptions (NG)'!$AG$3:$AI3))/10^9,0)</f>
        <v>-0.0834558815</v>
      </c>
      <c r="AO530" s="219">
        <f>IF(Model!AA$1&lt;='Assumptions (NG)'!$V$12,PPMT('Assumptions (NG)'!$V$9,Model!AA$1,'Assumptions (NG)'!$V$12,'Assumptions (NG)'!$V$7*Model!$AK$438*AVERAGE('Assumptions (NG)'!$AG$2:$AI$2)+ Model!$AK$439*AVERAGE('Assumptions (NG)'!$AG$3:$AI3))/10^9,0)</f>
        <v>-0.08971507261</v>
      </c>
      <c r="AP530" s="219">
        <f>IF(Model!AB$1&lt;='Assumptions (NG)'!$V$12,PPMT('Assumptions (NG)'!$V$9,Model!AB$1,'Assumptions (NG)'!$V$12,'Assumptions (NG)'!$V$7*Model!$AK$438*AVERAGE('Assumptions (NG)'!$AG$2:$AI$2)+ Model!$AK$439*AVERAGE('Assumptions (NG)'!$AG$3:$AI3))/10^9,0)</f>
        <v>-0.09644370306</v>
      </c>
      <c r="AQ530" s="219">
        <f>IF(Model!AC$1&lt;='Assumptions (NG)'!$V$12,PPMT('Assumptions (NG)'!$V$9,Model!AC$1,'Assumptions (NG)'!$V$12,'Assumptions (NG)'!$V$7*Model!$AK$438*AVERAGE('Assumptions (NG)'!$AG$2:$AI$2)+ Model!$AK$439*AVERAGE('Assumptions (NG)'!$AG$3:$AI3))/10^9,0)</f>
        <v>-0.1036769808</v>
      </c>
      <c r="AR530" s="219">
        <f>IF(Model!AD$1&lt;='Assumptions (NG)'!$V$12,PPMT('Assumptions (NG)'!$V$9,Model!AD$1,'Assumptions (NG)'!$V$12,'Assumptions (NG)'!$V$7*Model!$AK$438*AVERAGE('Assumptions (NG)'!$AG$2:$AI$2)+ Model!$AK$439*AVERAGE('Assumptions (NG)'!$AG$3:$AI3))/10^9,0)</f>
        <v>-0.1114527543</v>
      </c>
      <c r="AS530" s="219">
        <f>IF(Model!AE$1&lt;='Assumptions (NG)'!$V$12,PPMT('Assumptions (NG)'!$V$9,Model!AE$1,'Assumptions (NG)'!$V$12,'Assumptions (NG)'!$V$7*Model!$AK$438*AVERAGE('Assumptions (NG)'!$AG$2:$AI$2)+ Model!$AK$439*AVERAGE('Assumptions (NG)'!$AG$3:$AI3))/10^9,0)</f>
        <v>-0.1198117109</v>
      </c>
      <c r="AT530" s="219">
        <f>IF(Model!AF$1&lt;='Assumptions (NG)'!$V$12,PPMT('Assumptions (NG)'!$V$9,Model!AF$1,'Assumptions (NG)'!$V$12,'Assumptions (NG)'!$V$7*Model!$AK$438*AVERAGE('Assumptions (NG)'!$AG$2:$AI$2)+ Model!$AK$439*AVERAGE('Assumptions (NG)'!$AG$3:$AI3))/10^9,0)</f>
        <v>-0.1287975892</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-0.07405462944</v>
      </c>
      <c r="AM531" s="219">
        <f>IF(Model!X$1&lt;='Assumptions (NG)'!$V$12,PPMT('Assumptions (NG)'!$V$9,Model!X$1,'Assumptions (NG)'!$V$12,'Assumptions (NG)'!$V$7*Model!$AL$438*AVERAGE('Assumptions (NG)'!$AH$2:$AJ$2)+ Model!$AL$439*AVERAGE('Assumptions (NG)'!$AH$3:$AJ3))/10^9,0)</f>
        <v>-0.07960872664</v>
      </c>
      <c r="AN531" s="219">
        <f>IF(Model!Y$1&lt;='Assumptions (NG)'!$V$12,PPMT('Assumptions (NG)'!$V$9,Model!Y$1,'Assumptions (NG)'!$V$12,'Assumptions (NG)'!$V$7*Model!$AL$438*AVERAGE('Assumptions (NG)'!$AH$2:$AJ$2)+ Model!$AL$439*AVERAGE('Assumptions (NG)'!$AH$3:$AJ3))/10^9,0)</f>
        <v>-0.08557938114</v>
      </c>
      <c r="AO531" s="219">
        <f>IF(Model!Z$1&lt;='Assumptions (NG)'!$V$12,PPMT('Assumptions (NG)'!$V$9,Model!Z$1,'Assumptions (NG)'!$V$12,'Assumptions (NG)'!$V$7*Model!$AL$438*AVERAGE('Assumptions (NG)'!$AH$2:$AJ$2)+ Model!$AL$439*AVERAGE('Assumptions (NG)'!$AH$3:$AJ3))/10^9,0)</f>
        <v>-0.09199783473</v>
      </c>
      <c r="AP531" s="219">
        <f>IF(Model!AA$1&lt;='Assumptions (NG)'!$V$12,PPMT('Assumptions (NG)'!$V$9,Model!AA$1,'Assumptions (NG)'!$V$12,'Assumptions (NG)'!$V$7*Model!$AL$438*AVERAGE('Assumptions (NG)'!$AH$2:$AJ$2)+ Model!$AL$439*AVERAGE('Assumptions (NG)'!$AH$3:$AJ3))/10^9,0)</f>
        <v>-0.09889767233</v>
      </c>
      <c r="AQ531" s="219">
        <f>IF(Model!AB$1&lt;='Assumptions (NG)'!$V$12,PPMT('Assumptions (NG)'!$V$9,Model!AB$1,'Assumptions (NG)'!$V$12,'Assumptions (NG)'!$V$7*Model!$AL$438*AVERAGE('Assumptions (NG)'!$AH$2:$AJ$2)+ Model!$AL$439*AVERAGE('Assumptions (NG)'!$AH$3:$AJ3))/10^9,0)</f>
        <v>-0.1063149978</v>
      </c>
      <c r="AR531" s="219">
        <f>IF(Model!AC$1&lt;='Assumptions (NG)'!$V$12,PPMT('Assumptions (NG)'!$V$9,Model!AC$1,'Assumptions (NG)'!$V$12,'Assumptions (NG)'!$V$7*Model!$AL$438*AVERAGE('Assumptions (NG)'!$AH$2:$AJ$2)+ Model!$AL$439*AVERAGE('Assumptions (NG)'!$AH$3:$AJ3))/10^9,0)</f>
        <v>-0.1142886226</v>
      </c>
      <c r="AS531" s="219">
        <f>IF(Model!AD$1&lt;='Assumptions (NG)'!$V$12,PPMT('Assumptions (NG)'!$V$9,Model!AD$1,'Assumptions (NG)'!$V$12,'Assumptions (NG)'!$V$7*Model!$AL$438*AVERAGE('Assumptions (NG)'!$AH$2:$AJ$2)+ Model!$AL$439*AVERAGE('Assumptions (NG)'!$AH$3:$AJ3))/10^9,0)</f>
        <v>-0.1228602693</v>
      </c>
      <c r="AT531" s="219">
        <f>IF(Model!AE$1&lt;='Assumptions (NG)'!$V$12,PPMT('Assumptions (NG)'!$V$9,Model!AE$1,'Assumptions (NG)'!$V$12,'Assumptions (NG)'!$V$7*Model!$AL$438*AVERAGE('Assumptions (NG)'!$AH$2:$AJ$2)+ Model!$AL$439*AVERAGE('Assumptions (NG)'!$AH$3:$AJ3))/10^9,0)</f>
        <v>-0.1320747895</v>
      </c>
      <c r="AU531" s="219">
        <f>IF(Model!AF$1&lt;='Assumptions (NG)'!$V$12,PPMT('Assumptions (NG)'!$V$9,Model!AF$1,'Assumptions (NG)'!$V$12,'Assumptions (NG)'!$V$7*Model!$AL$438*AVERAGE('Assumptions (NG)'!$AH$2:$AJ$2)+ Model!$AL$439*AVERAGE('Assumptions (NG)'!$AH$3:$AJ3))/10^9,0)</f>
        <v>-0.1419803987</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-0.2104500062</v>
      </c>
      <c r="AN532" s="219">
        <f>IF(Model!X$1&lt;='Assumptions (NG)'!$V$12,PPMT('Assumptions (NG)'!$V$9,Model!X$1,'Assumptions (NG)'!$V$12,'Assumptions (NG)'!$V$7*Model!$AM$438*AVERAGE('Assumptions (NG)'!$AI$2:$AK$2)+ Model!$AM$439*AVERAGE('Assumptions (NG)'!$AI$3:$AK3))/10^9,0)</f>
        <v>-0.2262337567</v>
      </c>
      <c r="AO532" s="219">
        <f>IF(Model!Y$1&lt;='Assumptions (NG)'!$V$12,PPMT('Assumptions (NG)'!$V$9,Model!Y$1,'Assumptions (NG)'!$V$12,'Assumptions (NG)'!$V$7*Model!$AM$438*AVERAGE('Assumptions (NG)'!$AI$2:$AK$2)+ Model!$AM$439*AVERAGE('Assumptions (NG)'!$AI$3:$AK3))/10^9,0)</f>
        <v>-0.2432012884</v>
      </c>
      <c r="AP532" s="219">
        <f>IF(Model!Z$1&lt;='Assumptions (NG)'!$V$12,PPMT('Assumptions (NG)'!$V$9,Model!Z$1,'Assumptions (NG)'!$V$12,'Assumptions (NG)'!$V$7*Model!$AM$438*AVERAGE('Assumptions (NG)'!$AI$2:$AK$2)+ Model!$AM$439*AVERAGE('Assumptions (NG)'!$AI$3:$AK3))/10^9,0)</f>
        <v>-0.261441385</v>
      </c>
      <c r="AQ532" s="219">
        <f>IF(Model!AA$1&lt;='Assumptions (NG)'!$V$12,PPMT('Assumptions (NG)'!$V$9,Model!AA$1,'Assumptions (NG)'!$V$12,'Assumptions (NG)'!$V$7*Model!$AM$438*AVERAGE('Assumptions (NG)'!$AI$2:$AK$2)+ Model!$AM$439*AVERAGE('Assumptions (NG)'!$AI$3:$AK3))/10^9,0)</f>
        <v>-0.2810494889</v>
      </c>
      <c r="AR532" s="219">
        <f>IF(Model!AB$1&lt;='Assumptions (NG)'!$V$12,PPMT('Assumptions (NG)'!$V$9,Model!AB$1,'Assumptions (NG)'!$V$12,'Assumptions (NG)'!$V$7*Model!$AM$438*AVERAGE('Assumptions (NG)'!$AI$2:$AK$2)+ Model!$AM$439*AVERAGE('Assumptions (NG)'!$AI$3:$AK3))/10^9,0)</f>
        <v>-0.3021282006</v>
      </c>
      <c r="AS532" s="219">
        <f>IF(Model!AC$1&lt;='Assumptions (NG)'!$V$12,PPMT('Assumptions (NG)'!$V$9,Model!AC$1,'Assumptions (NG)'!$V$12,'Assumptions (NG)'!$V$7*Model!$AM$438*AVERAGE('Assumptions (NG)'!$AI$2:$AK$2)+ Model!$AM$439*AVERAGE('Assumptions (NG)'!$AI$3:$AK3))/10^9,0)</f>
        <v>-0.3247878156</v>
      </c>
      <c r="AT532" s="219">
        <f>IF(Model!AD$1&lt;='Assumptions (NG)'!$V$12,PPMT('Assumptions (NG)'!$V$9,Model!AD$1,'Assumptions (NG)'!$V$12,'Assumptions (NG)'!$V$7*Model!$AM$438*AVERAGE('Assumptions (NG)'!$AI$2:$AK$2)+ Model!$AM$439*AVERAGE('Assumptions (NG)'!$AI$3:$AK3))/10^9,0)</f>
        <v>-0.3491469018</v>
      </c>
      <c r="AU532" s="219">
        <f>IF(Model!AE$1&lt;='Assumptions (NG)'!$V$12,PPMT('Assumptions (NG)'!$V$9,Model!AE$1,'Assumptions (NG)'!$V$12,'Assumptions (NG)'!$V$7*Model!$AM$438*AVERAGE('Assumptions (NG)'!$AI$2:$AK$2)+ Model!$AM$439*AVERAGE('Assumptions (NG)'!$AI$3:$AK3))/10^9,0)</f>
        <v>-0.3753329194</v>
      </c>
      <c r="AV532" s="219">
        <f>IF(Model!AF$1&lt;='Assumptions (NG)'!$V$12,PPMT('Assumptions (NG)'!$V$9,Model!AF$1,'Assumptions (NG)'!$V$12,'Assumptions (NG)'!$V$7*Model!$AM$438*AVERAGE('Assumptions (NG)'!$AI$2:$AK$2)+ Model!$AM$439*AVERAGE('Assumptions (NG)'!$AI$3:$AK3))/10^9,0)</f>
        <v>-0.4034828884</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-0.2630911629</v>
      </c>
      <c r="AO533" s="219">
        <f>IF(Model!X$1&lt;='Assumptions (NG)'!$V$12,PPMT('Assumptions (NG)'!$V$9,Model!X$1,'Assumptions (NG)'!$V$12,'Assumptions (NG)'!$V$7*Model!$AN$438*AVERAGE('Assumptions (NG)'!$AJ$2:$AL$2)+ Model!$AN$439*AVERAGE('Assumptions (NG)'!$AJ$3:$AL3))/10^9,0)</f>
        <v>-0.2828230001</v>
      </c>
      <c r="AP533" s="219">
        <f>IF(Model!Y$1&lt;='Assumptions (NG)'!$V$12,PPMT('Assumptions (NG)'!$V$9,Model!Y$1,'Assumptions (NG)'!$V$12,'Assumptions (NG)'!$V$7*Model!$AN$438*AVERAGE('Assumptions (NG)'!$AJ$2:$AL$2)+ Model!$AN$439*AVERAGE('Assumptions (NG)'!$AJ$3:$AL3))/10^9,0)</f>
        <v>-0.3040347252</v>
      </c>
      <c r="AQ533" s="219">
        <f>IF(Model!Z$1&lt;='Assumptions (NG)'!$V$12,PPMT('Assumptions (NG)'!$V$9,Model!Z$1,'Assumptions (NG)'!$V$12,'Assumptions (NG)'!$V$7*Model!$AN$438*AVERAGE('Assumptions (NG)'!$AJ$2:$AL$2)+ Model!$AN$439*AVERAGE('Assumptions (NG)'!$AJ$3:$AL3))/10^9,0)</f>
        <v>-0.3268373295</v>
      </c>
      <c r="AR533" s="219">
        <f>IF(Model!AA$1&lt;='Assumptions (NG)'!$V$12,PPMT('Assumptions (NG)'!$V$9,Model!AA$1,'Assumptions (NG)'!$V$12,'Assumptions (NG)'!$V$7*Model!$AN$438*AVERAGE('Assumptions (NG)'!$AJ$2:$AL$2)+ Model!$AN$439*AVERAGE('Assumptions (NG)'!$AJ$3:$AL3))/10^9,0)</f>
        <v>-0.3513501293</v>
      </c>
      <c r="AS533" s="219">
        <f>IF(Model!AB$1&lt;='Assumptions (NG)'!$V$12,PPMT('Assumptions (NG)'!$V$9,Model!AB$1,'Assumptions (NG)'!$V$12,'Assumptions (NG)'!$V$7*Model!$AN$438*AVERAGE('Assumptions (NG)'!$AJ$2:$AL$2)+ Model!$AN$439*AVERAGE('Assumptions (NG)'!$AJ$3:$AL3))/10^9,0)</f>
        <v>-0.377701389</v>
      </c>
      <c r="AT533" s="219">
        <f>IF(Model!AC$1&lt;='Assumptions (NG)'!$V$12,PPMT('Assumptions (NG)'!$V$9,Model!AC$1,'Assumptions (NG)'!$V$12,'Assumptions (NG)'!$V$7*Model!$AN$438*AVERAGE('Assumptions (NG)'!$AJ$2:$AL$2)+ Model!$AN$439*AVERAGE('Assumptions (NG)'!$AJ$3:$AL3))/10^9,0)</f>
        <v>-0.4060289931</v>
      </c>
      <c r="AU533" s="219">
        <f>IF(Model!AD$1&lt;='Assumptions (NG)'!$V$12,PPMT('Assumptions (NG)'!$V$9,Model!AD$1,'Assumptions (NG)'!$V$12,'Assumptions (NG)'!$V$7*Model!$AN$438*AVERAGE('Assumptions (NG)'!$AJ$2:$AL$2)+ Model!$AN$439*AVERAGE('Assumptions (NG)'!$AJ$3:$AL3))/10^9,0)</f>
        <v>-0.4364811676</v>
      </c>
      <c r="AV533" s="219">
        <f>IF(Model!AE$1&lt;='Assumptions (NG)'!$V$12,PPMT('Assumptions (NG)'!$V$9,Model!AE$1,'Assumptions (NG)'!$V$12,'Assumptions (NG)'!$V$7*Model!$AN$438*AVERAGE('Assumptions (NG)'!$AJ$2:$AL$2)+ Model!$AN$439*AVERAGE('Assumptions (NG)'!$AJ$3:$AL3))/10^9,0)</f>
        <v>-0.4692172552</v>
      </c>
      <c r="AW533" s="219">
        <f>IF(Model!AF$1&lt;='Assumptions (NG)'!$V$12,PPMT('Assumptions (NG)'!$V$9,Model!AF$1,'Assumptions (NG)'!$V$12,'Assumptions (NG)'!$V$7*Model!$AN$438*AVERAGE('Assumptions (NG)'!$AJ$2:$AL$2)+ Model!$AN$439*AVERAGE('Assumptions (NG)'!$AJ$3:$AL3))/10^9,0)</f>
        <v>-0.5044085493</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-0.535836739</v>
      </c>
      <c r="AP534" s="219">
        <f>IF(Model!X$1&lt;='Assumptions (NG)'!$V$12,PPMT('Assumptions (NG)'!$V$9,Model!X$1,'Assumptions (NG)'!$V$12,'Assumptions (NG)'!$V$7*Model!$AO$438*AVERAGE('Assumptions (NG)'!$AK$2:$AM$2)+ Model!$AO$439*AVERAGE('Assumptions (NG)'!$AK$3:$AM3))/10^9,0)</f>
        <v>-0.5760244944</v>
      </c>
      <c r="AQ534" s="219">
        <f>IF(Model!Y$1&lt;='Assumptions (NG)'!$V$12,PPMT('Assumptions (NG)'!$V$9,Model!Y$1,'Assumptions (NG)'!$V$12,'Assumptions (NG)'!$V$7*Model!$AO$438*AVERAGE('Assumptions (NG)'!$AK$2:$AM$2)+ Model!$AO$439*AVERAGE('Assumptions (NG)'!$AK$3:$AM3))/10^9,0)</f>
        <v>-0.6192263315</v>
      </c>
      <c r="AR534" s="219">
        <f>IF(Model!Z$1&lt;='Assumptions (NG)'!$V$12,PPMT('Assumptions (NG)'!$V$9,Model!Z$1,'Assumptions (NG)'!$V$12,'Assumptions (NG)'!$V$7*Model!$AO$438*AVERAGE('Assumptions (NG)'!$AK$2:$AM$2)+ Model!$AO$439*AVERAGE('Assumptions (NG)'!$AK$3:$AM3))/10^9,0)</f>
        <v>-0.6656683064</v>
      </c>
      <c r="AS534" s="219">
        <f>IF(Model!AA$1&lt;='Assumptions (NG)'!$V$12,PPMT('Assumptions (NG)'!$V$9,Model!AA$1,'Assumptions (NG)'!$V$12,'Assumptions (NG)'!$V$7*Model!$AO$438*AVERAGE('Assumptions (NG)'!$AK$2:$AM$2)+ Model!$AO$439*AVERAGE('Assumptions (NG)'!$AK$3:$AM3))/10^9,0)</f>
        <v>-0.7155934293</v>
      </c>
      <c r="AT534" s="219">
        <f>IF(Model!AB$1&lt;='Assumptions (NG)'!$V$12,PPMT('Assumptions (NG)'!$V$9,Model!AB$1,'Assumptions (NG)'!$V$12,'Assumptions (NG)'!$V$7*Model!$AO$438*AVERAGE('Assumptions (NG)'!$AK$2:$AM$2)+ Model!$AO$439*AVERAGE('Assumptions (NG)'!$AK$3:$AM3))/10^9,0)</f>
        <v>-0.7692629365</v>
      </c>
      <c r="AU534" s="219">
        <f>IF(Model!AC$1&lt;='Assumptions (NG)'!$V$12,PPMT('Assumptions (NG)'!$V$9,Model!AC$1,'Assumptions (NG)'!$V$12,'Assumptions (NG)'!$V$7*Model!$AO$438*AVERAGE('Assumptions (NG)'!$AK$2:$AM$2)+ Model!$AO$439*AVERAGE('Assumptions (NG)'!$AK$3:$AM3))/10^9,0)</f>
        <v>-0.8269576568</v>
      </c>
      <c r="AV534" s="219">
        <f>IF(Model!AD$1&lt;='Assumptions (NG)'!$V$12,PPMT('Assumptions (NG)'!$V$9,Model!AD$1,'Assumptions (NG)'!$V$12,'Assumptions (NG)'!$V$7*Model!$AO$438*AVERAGE('Assumptions (NG)'!$AK$2:$AM$2)+ Model!$AO$439*AVERAGE('Assumptions (NG)'!$AK$3:$AM3))/10^9,0)</f>
        <v>-0.888979481</v>
      </c>
      <c r="AW534" s="219">
        <f>IF(Model!AE$1&lt;='Assumptions (NG)'!$V$12,PPMT('Assumptions (NG)'!$V$9,Model!AE$1,'Assumptions (NG)'!$V$12,'Assumptions (NG)'!$V$7*Model!$AO$438*AVERAGE('Assumptions (NG)'!$AK$2:$AM$2)+ Model!$AO$439*AVERAGE('Assumptions (NG)'!$AK$3:$AM3))/10^9,0)</f>
        <v>-0.9556529421</v>
      </c>
      <c r="AX534" s="219">
        <f>IF(Model!AF$1&lt;='Assumptions (NG)'!$V$12,PPMT('Assumptions (NG)'!$V$9,Model!AF$1,'Assumptions (NG)'!$V$12,'Assumptions (NG)'!$V$7*Model!$AO$438*AVERAGE('Assumptions (NG)'!$AK$2:$AM$2)+ Model!$AO$439*AVERAGE('Assumptions (NG)'!$AK$3:$AM3))/10^9,0)</f>
        <v>-1.027326913</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-0.6629069906</v>
      </c>
      <c r="AQ535" s="219">
        <f>IF(Model!X$1&lt;='Assumptions (NG)'!$V$12,PPMT('Assumptions (NG)'!$V$9,Model!X$1,'Assumptions (NG)'!$V$12,'Assumptions (NG)'!$V$7*Model!$AP$438*AVERAGE('Assumptions (NG)'!$AL$2:$AN$2)+ Model!$AP$439*AVERAGE('Assumptions (NG)'!$AL$3:$AN3))/10^9,0)</f>
        <v>-0.7126250149</v>
      </c>
      <c r="AR535" s="219">
        <f>IF(Model!Y$1&lt;='Assumptions (NG)'!$V$12,PPMT('Assumptions (NG)'!$V$9,Model!Y$1,'Assumptions (NG)'!$V$12,'Assumptions (NG)'!$V$7*Model!$AP$438*AVERAGE('Assumptions (NG)'!$AL$2:$AN$2)+ Model!$AP$439*AVERAGE('Assumptions (NG)'!$AL$3:$AN3))/10^9,0)</f>
        <v>-0.766071891</v>
      </c>
      <c r="AS535" s="219">
        <f>IF(Model!Z$1&lt;='Assumptions (NG)'!$V$12,PPMT('Assumptions (NG)'!$V$9,Model!Z$1,'Assumptions (NG)'!$V$12,'Assumptions (NG)'!$V$7*Model!$AP$438*AVERAGE('Assumptions (NG)'!$AL$2:$AN$2)+ Model!$AP$439*AVERAGE('Assumptions (NG)'!$AL$3:$AN3))/10^9,0)</f>
        <v>-0.8235272828</v>
      </c>
      <c r="AT535" s="219">
        <f>IF(Model!AA$1&lt;='Assumptions (NG)'!$V$12,PPMT('Assumptions (NG)'!$V$9,Model!AA$1,'Assumptions (NG)'!$V$12,'Assumptions (NG)'!$V$7*Model!$AP$438*AVERAGE('Assumptions (NG)'!$AL$2:$AN$2)+ Model!$AP$439*AVERAGE('Assumptions (NG)'!$AL$3:$AN3))/10^9,0)</f>
        <v>-0.885291829</v>
      </c>
      <c r="AU535" s="219">
        <f>IF(Model!AB$1&lt;='Assumptions (NG)'!$V$12,PPMT('Assumptions (NG)'!$V$9,Model!AB$1,'Assumptions (NG)'!$V$12,'Assumptions (NG)'!$V$7*Model!$AP$438*AVERAGE('Assumptions (NG)'!$AL$2:$AN$2)+ Model!$AP$439*AVERAGE('Assumptions (NG)'!$AL$3:$AN3))/10^9,0)</f>
        <v>-0.9516887162</v>
      </c>
      <c r="AV535" s="219">
        <f>IF(Model!AC$1&lt;='Assumptions (NG)'!$V$12,PPMT('Assumptions (NG)'!$V$9,Model!AC$1,'Assumptions (NG)'!$V$12,'Assumptions (NG)'!$V$7*Model!$AP$438*AVERAGE('Assumptions (NG)'!$AL$2:$AN$2)+ Model!$AP$439*AVERAGE('Assumptions (NG)'!$AL$3:$AN3))/10^9,0)</f>
        <v>-1.02306537</v>
      </c>
      <c r="AW535" s="219">
        <f>IF(Model!AD$1&lt;='Assumptions (NG)'!$V$12,PPMT('Assumptions (NG)'!$V$9,Model!AD$1,'Assumptions (NG)'!$V$12,'Assumptions (NG)'!$V$7*Model!$AP$438*AVERAGE('Assumptions (NG)'!$AL$2:$AN$2)+ Model!$AP$439*AVERAGE('Assumptions (NG)'!$AL$3:$AN3))/10^9,0)</f>
        <v>-1.099795273</v>
      </c>
      <c r="AX535" s="219">
        <f>IF(Model!AE$1&lt;='Assumptions (NG)'!$V$12,PPMT('Assumptions (NG)'!$V$9,Model!AE$1,'Assumptions (NG)'!$V$12,'Assumptions (NG)'!$V$7*Model!$AP$438*AVERAGE('Assumptions (NG)'!$AL$2:$AN$2)+ Model!$AP$439*AVERAGE('Assumptions (NG)'!$AL$3:$AN3))/10^9,0)</f>
        <v>-1.182279918</v>
      </c>
      <c r="AY535" s="219">
        <f>IF(Model!AF$1&lt;='Assumptions (NG)'!$V$12,PPMT('Assumptions (NG)'!$V$9,Model!AF$1,'Assumptions (NG)'!$V$12,'Assumptions (NG)'!$V$7*Model!$AP$438*AVERAGE('Assumptions (NG)'!$AL$2:$AN$2)+ Model!$AP$439*AVERAGE('Assumptions (NG)'!$AL$3:$AN3))/10^9,0)</f>
        <v>-1.270950912</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-0.2384103366</v>
      </c>
      <c r="AR536" s="219">
        <f>IF(Model!X$1&lt;='Assumptions (NG)'!$V$12,PPMT('Assumptions (NG)'!$V$9,Model!X$1,'Assumptions (NG)'!$V$12,'Assumptions (NG)'!$V$7*Model!$AQ$438*AVERAGE('Assumptions (NG)'!$AM$2:$AO$2)+ Model!$AQ$439*AVERAGE('Assumptions (NG)'!$AM$3:$AO3))/10^9,0)</f>
        <v>-0.2562911118</v>
      </c>
      <c r="AS536" s="219">
        <f>IF(Model!Y$1&lt;='Assumptions (NG)'!$V$12,PPMT('Assumptions (NG)'!$V$9,Model!Y$1,'Assumptions (NG)'!$V$12,'Assumptions (NG)'!$V$7*Model!$AQ$438*AVERAGE('Assumptions (NG)'!$AM$2:$AO$2)+ Model!$AQ$439*AVERAGE('Assumptions (NG)'!$AM$3:$AO3))/10^9,0)</f>
        <v>-0.2755129452</v>
      </c>
      <c r="AT536" s="219">
        <f>IF(Model!Z$1&lt;='Assumptions (NG)'!$V$12,PPMT('Assumptions (NG)'!$V$9,Model!Z$1,'Assumptions (NG)'!$V$12,'Assumptions (NG)'!$V$7*Model!$AQ$438*AVERAGE('Assumptions (NG)'!$AM$2:$AO$2)+ Model!$AQ$439*AVERAGE('Assumptions (NG)'!$AM$3:$AO3))/10^9,0)</f>
        <v>-0.2961764161</v>
      </c>
      <c r="AU536" s="219">
        <f>IF(Model!AA$1&lt;='Assumptions (NG)'!$V$12,PPMT('Assumptions (NG)'!$V$9,Model!AA$1,'Assumptions (NG)'!$V$12,'Assumptions (NG)'!$V$7*Model!$AQ$438*AVERAGE('Assumptions (NG)'!$AM$2:$AO$2)+ Model!$AQ$439*AVERAGE('Assumptions (NG)'!$AM$3:$AO3))/10^9,0)</f>
        <v>-0.3183896473</v>
      </c>
      <c r="AV536" s="219">
        <f>IF(Model!AB$1&lt;='Assumptions (NG)'!$V$12,PPMT('Assumptions (NG)'!$V$9,Model!AB$1,'Assumptions (NG)'!$V$12,'Assumptions (NG)'!$V$7*Model!$AQ$438*AVERAGE('Assumptions (NG)'!$AM$2:$AO$2)+ Model!$AQ$439*AVERAGE('Assumptions (NG)'!$AM$3:$AO3))/10^9,0)</f>
        <v>-0.3422688709</v>
      </c>
      <c r="AW536" s="219">
        <f>IF(Model!AC$1&lt;='Assumptions (NG)'!$V$12,PPMT('Assumptions (NG)'!$V$9,Model!AC$1,'Assumptions (NG)'!$V$12,'Assumptions (NG)'!$V$7*Model!$AQ$438*AVERAGE('Assumptions (NG)'!$AM$2:$AO$2)+ Model!$AQ$439*AVERAGE('Assumptions (NG)'!$AM$3:$AO3))/10^9,0)</f>
        <v>-0.3679390362</v>
      </c>
      <c r="AX536" s="219">
        <f>IF(Model!AD$1&lt;='Assumptions (NG)'!$V$12,PPMT('Assumptions (NG)'!$V$9,Model!AD$1,'Assumptions (NG)'!$V$12,'Assumptions (NG)'!$V$7*Model!$AQ$438*AVERAGE('Assumptions (NG)'!$AM$2:$AO$2)+ Model!$AQ$439*AVERAGE('Assumptions (NG)'!$AM$3:$AO3))/10^9,0)</f>
        <v>-0.3955344639</v>
      </c>
      <c r="AY536" s="219">
        <f>IF(Model!AE$1&lt;='Assumptions (NG)'!$V$12,PPMT('Assumptions (NG)'!$V$9,Model!AE$1,'Assumptions (NG)'!$V$12,'Assumptions (NG)'!$V$7*Model!$AQ$438*AVERAGE('Assumptions (NG)'!$AM$2:$AO$2)+ Model!$AQ$439*AVERAGE('Assumptions (NG)'!$AM$3:$AO3))/10^9,0)</f>
        <v>-0.4251995487</v>
      </c>
      <c r="AZ536" s="219">
        <f>IF(Model!AF$1&lt;='Assumptions (NG)'!$V$12,PPMT('Assumptions (NG)'!$V$9,Model!AF$1,'Assumptions (NG)'!$V$12,'Assumptions (NG)'!$V$7*Model!$AQ$438*AVERAGE('Assumptions (NG)'!$AM$2:$AO$2)+ Model!$AQ$439*AVERAGE('Assumptions (NG)'!$AM$3:$AO3))/10^9,0)</f>
        <v>-0.4570895148</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-0.1707146825</v>
      </c>
      <c r="AS537" s="219">
        <f>IF(Model!X$1&lt;='Assumptions (NG)'!$V$12,PPMT('Assumptions (NG)'!$V$9,Model!X$1,'Assumptions (NG)'!$V$12,'Assumptions (NG)'!$V$7*Model!$AR$438*AVERAGE('Assumptions (NG)'!$AN$2:$AP$2)+ Model!$AR$439*AVERAGE('Assumptions (NG)'!$AN$3:$AP3))/10^9,0)</f>
        <v>-0.1835182836</v>
      </c>
      <c r="AT537" s="219">
        <f>IF(Model!Y$1&lt;='Assumptions (NG)'!$V$12,PPMT('Assumptions (NG)'!$V$9,Model!Y$1,'Assumptions (NG)'!$V$12,'Assumptions (NG)'!$V$7*Model!$AR$438*AVERAGE('Assumptions (NG)'!$AN$2:$AP$2)+ Model!$AR$439*AVERAGE('Assumptions (NG)'!$AN$3:$AP3))/10^9,0)</f>
        <v>-0.1972821549</v>
      </c>
      <c r="AU537" s="219">
        <f>IF(Model!Z$1&lt;='Assumptions (NG)'!$V$12,PPMT('Assumptions (NG)'!$V$9,Model!Z$1,'Assumptions (NG)'!$V$12,'Assumptions (NG)'!$V$7*Model!$AR$438*AVERAGE('Assumptions (NG)'!$AN$2:$AP$2)+ Model!$AR$439*AVERAGE('Assumptions (NG)'!$AN$3:$AP3))/10^9,0)</f>
        <v>-0.2120783165</v>
      </c>
      <c r="AV537" s="219">
        <f>IF(Model!AA$1&lt;='Assumptions (NG)'!$V$12,PPMT('Assumptions (NG)'!$V$9,Model!AA$1,'Assumptions (NG)'!$V$12,'Assumptions (NG)'!$V$7*Model!$AR$438*AVERAGE('Assumptions (NG)'!$AN$2:$AP$2)+ Model!$AR$439*AVERAGE('Assumptions (NG)'!$AN$3:$AP3))/10^9,0)</f>
        <v>-0.2279841903</v>
      </c>
      <c r="AW537" s="219">
        <f>IF(Model!AB$1&lt;='Assumptions (NG)'!$V$12,PPMT('Assumptions (NG)'!$V$9,Model!AB$1,'Assumptions (NG)'!$V$12,'Assumptions (NG)'!$V$7*Model!$AR$438*AVERAGE('Assumptions (NG)'!$AN$2:$AP$2)+ Model!$AR$439*AVERAGE('Assumptions (NG)'!$AN$3:$AP3))/10^9,0)</f>
        <v>-0.2450830045</v>
      </c>
      <c r="AX537" s="219">
        <f>IF(Model!AC$1&lt;='Assumptions (NG)'!$V$12,PPMT('Assumptions (NG)'!$V$9,Model!AC$1,'Assumptions (NG)'!$V$12,'Assumptions (NG)'!$V$7*Model!$AR$438*AVERAGE('Assumptions (NG)'!$AN$2:$AP$2)+ Model!$AR$439*AVERAGE('Assumptions (NG)'!$AN$3:$AP3))/10^9,0)</f>
        <v>-0.2634642299</v>
      </c>
      <c r="AY537" s="219">
        <f>IF(Model!AD$1&lt;='Assumptions (NG)'!$V$12,PPMT('Assumptions (NG)'!$V$9,Model!AD$1,'Assumptions (NG)'!$V$12,'Assumptions (NG)'!$V$7*Model!$AR$438*AVERAGE('Assumptions (NG)'!$AN$2:$AP$2)+ Model!$AR$439*AVERAGE('Assumptions (NG)'!$AN$3:$AP3))/10^9,0)</f>
        <v>-0.2832240471</v>
      </c>
      <c r="AZ537" s="219">
        <f>IF(Model!AE$1&lt;='Assumptions (NG)'!$V$12,PPMT('Assumptions (NG)'!$V$9,Model!AE$1,'Assumptions (NG)'!$V$12,'Assumptions (NG)'!$V$7*Model!$AR$438*AVERAGE('Assumptions (NG)'!$AN$2:$AP$2)+ Model!$AR$439*AVERAGE('Assumptions (NG)'!$AN$3:$AP3))/10^9,0)</f>
        <v>-0.3044658507</v>
      </c>
      <c r="BA537" s="219">
        <f>IF(Model!AF$1&lt;='Assumptions (NG)'!$V$12,PPMT('Assumptions (NG)'!$V$9,Model!AF$1,'Assumptions (NG)'!$V$12,'Assumptions (NG)'!$V$7*Model!$AR$438*AVERAGE('Assumptions (NG)'!$AN$2:$AP$2)+ Model!$AR$439*AVERAGE('Assumptions (NG)'!$AN$3:$AP3))/10^9,0)</f>
        <v>-0.3273007895</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-0.1281673299</v>
      </c>
      <c r="AT538" s="219">
        <f>IF(Model!X$1&lt;='Assumptions (NG)'!$V$12,PPMT('Assumptions (NG)'!$V$9,Model!X$1,'Assumptions (NG)'!$V$12,'Assumptions (NG)'!$V$7*Model!$AS$438*AVERAGE('Assumptions (NG)'!$AO$2:$AQ$2)+ Model!$AS$439*AVERAGE('Assumptions (NG)'!$AO$3:$AQ3))/10^9,0)</f>
        <v>-0.1377798797</v>
      </c>
      <c r="AU538" s="219">
        <f>IF(Model!Y$1&lt;='Assumptions (NG)'!$V$12,PPMT('Assumptions (NG)'!$V$9,Model!Y$1,'Assumptions (NG)'!$V$12,'Assumptions (NG)'!$V$7*Model!$AS$438*AVERAGE('Assumptions (NG)'!$AO$2:$AQ$2)+ Model!$AS$439*AVERAGE('Assumptions (NG)'!$AO$3:$AQ3))/10^9,0)</f>
        <v>-0.1481133707</v>
      </c>
      <c r="AV538" s="219">
        <f>IF(Model!Z$1&lt;='Assumptions (NG)'!$V$12,PPMT('Assumptions (NG)'!$V$9,Model!Z$1,'Assumptions (NG)'!$V$12,'Assumptions (NG)'!$V$7*Model!$AS$438*AVERAGE('Assumptions (NG)'!$AO$2:$AQ$2)+ Model!$AS$439*AVERAGE('Assumptions (NG)'!$AO$3:$AQ3))/10^9,0)</f>
        <v>-0.1592218735</v>
      </c>
      <c r="AW538" s="219">
        <f>IF(Model!AA$1&lt;='Assumptions (NG)'!$V$12,PPMT('Assumptions (NG)'!$V$9,Model!AA$1,'Assumptions (NG)'!$V$12,'Assumptions (NG)'!$V$7*Model!$AS$438*AVERAGE('Assumptions (NG)'!$AO$2:$AQ$2)+ Model!$AS$439*AVERAGE('Assumptions (NG)'!$AO$3:$AQ3))/10^9,0)</f>
        <v>-0.171163514</v>
      </c>
      <c r="AX538" s="219">
        <f>IF(Model!AB$1&lt;='Assumptions (NG)'!$V$12,PPMT('Assumptions (NG)'!$V$9,Model!AB$1,'Assumptions (NG)'!$V$12,'Assumptions (NG)'!$V$7*Model!$AS$438*AVERAGE('Assumptions (NG)'!$AO$2:$AQ$2)+ Model!$AS$439*AVERAGE('Assumptions (NG)'!$AO$3:$AQ3))/10^9,0)</f>
        <v>-0.1840007775</v>
      </c>
      <c r="AY538" s="219">
        <f>IF(Model!AC$1&lt;='Assumptions (NG)'!$V$12,PPMT('Assumptions (NG)'!$V$9,Model!AC$1,'Assumptions (NG)'!$V$12,'Assumptions (NG)'!$V$7*Model!$AS$438*AVERAGE('Assumptions (NG)'!$AO$2:$AQ$2)+ Model!$AS$439*AVERAGE('Assumptions (NG)'!$AO$3:$AQ3))/10^9,0)</f>
        <v>-0.1978008358</v>
      </c>
      <c r="AZ538" s="219">
        <f>IF(Model!AD$1&lt;='Assumptions (NG)'!$V$12,PPMT('Assumptions (NG)'!$V$9,Model!AD$1,'Assumptions (NG)'!$V$12,'Assumptions (NG)'!$V$7*Model!$AS$438*AVERAGE('Assumptions (NG)'!$AO$2:$AQ$2)+ Model!$AS$439*AVERAGE('Assumptions (NG)'!$AO$3:$AQ3))/10^9,0)</f>
        <v>-0.2126358985</v>
      </c>
      <c r="BA538" s="219">
        <f>IF(Model!AE$1&lt;='Assumptions (NG)'!$V$12,PPMT('Assumptions (NG)'!$V$9,Model!AE$1,'Assumptions (NG)'!$V$12,'Assumptions (NG)'!$V$7*Model!$AS$438*AVERAGE('Assumptions (NG)'!$AO$2:$AQ$2)+ Model!$AS$439*AVERAGE('Assumptions (NG)'!$AO$3:$AQ3))/10^9,0)</f>
        <v>-0.2285835909</v>
      </c>
      <c r="BB538" s="219">
        <f>IF(Model!AF$1&lt;='Assumptions (NG)'!$V$12,PPMT('Assumptions (NG)'!$V$9,Model!AF$1,'Assumptions (NG)'!$V$12,'Assumptions (NG)'!$V$7*Model!$AS$438*AVERAGE('Assumptions (NG)'!$AO$2:$AQ$2)+ Model!$AS$439*AVERAGE('Assumptions (NG)'!$AO$3:$AQ3))/10^9,0)</f>
        <v>-0.2457273602</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-0.06407121301</v>
      </c>
      <c r="AU539" s="219">
        <f>IF(Model!X$1&lt;='Assumptions (NG)'!$V$12,PPMT('Assumptions (NG)'!$V$9,Model!X$1,'Assumptions (NG)'!$V$12,'Assumptions (NG)'!$V$7*Model!$AT$438*AVERAGE('Assumptions (NG)'!$AP$2:$AR$2)+ Model!$AT$439*AVERAGE('Assumptions (NG)'!$AP$3:$AR3))/10^9,0)</f>
        <v>-0.06887655398</v>
      </c>
      <c r="AV539" s="219">
        <f>IF(Model!Y$1&lt;='Assumptions (NG)'!$V$12,PPMT('Assumptions (NG)'!$V$9,Model!Y$1,'Assumptions (NG)'!$V$12,'Assumptions (NG)'!$V$7*Model!$AT$438*AVERAGE('Assumptions (NG)'!$AP$2:$AR$2)+ Model!$AT$439*AVERAGE('Assumptions (NG)'!$AP$3:$AR3))/10^9,0)</f>
        <v>-0.07404229553</v>
      </c>
      <c r="AW539" s="219">
        <f>IF(Model!Z$1&lt;='Assumptions (NG)'!$V$12,PPMT('Assumptions (NG)'!$V$9,Model!Z$1,'Assumptions (NG)'!$V$12,'Assumptions (NG)'!$V$7*Model!$AT$438*AVERAGE('Assumptions (NG)'!$AP$2:$AR$2)+ Model!$AT$439*AVERAGE('Assumptions (NG)'!$AP$3:$AR3))/10^9,0)</f>
        <v>-0.07959546769</v>
      </c>
      <c r="AX539" s="219">
        <f>IF(Model!AA$1&lt;='Assumptions (NG)'!$V$12,PPMT('Assumptions (NG)'!$V$9,Model!AA$1,'Assumptions (NG)'!$V$12,'Assumptions (NG)'!$V$7*Model!$AT$438*AVERAGE('Assumptions (NG)'!$AP$2:$AR$2)+ Model!$AT$439*AVERAGE('Assumptions (NG)'!$AP$3:$AR3))/10^9,0)</f>
        <v>-0.08556512777</v>
      </c>
      <c r="AY539" s="219">
        <f>IF(Model!AB$1&lt;='Assumptions (NG)'!$V$12,PPMT('Assumptions (NG)'!$V$9,Model!AB$1,'Assumptions (NG)'!$V$12,'Assumptions (NG)'!$V$7*Model!$AT$438*AVERAGE('Assumptions (NG)'!$AP$2:$AR$2)+ Model!$AT$439*AVERAGE('Assumptions (NG)'!$AP$3:$AR3))/10^9,0)</f>
        <v>-0.09198251235</v>
      </c>
      <c r="AZ539" s="219">
        <f>IF(Model!AC$1&lt;='Assumptions (NG)'!$V$12,PPMT('Assumptions (NG)'!$V$9,Model!AC$1,'Assumptions (NG)'!$V$12,'Assumptions (NG)'!$V$7*Model!$AT$438*AVERAGE('Assumptions (NG)'!$AP$2:$AR$2)+ Model!$AT$439*AVERAGE('Assumptions (NG)'!$AP$3:$AR3))/10^9,0)</f>
        <v>-0.09888120078</v>
      </c>
      <c r="BA539" s="219">
        <f>IF(Model!AD$1&lt;='Assumptions (NG)'!$V$12,PPMT('Assumptions (NG)'!$V$9,Model!AD$1,'Assumptions (NG)'!$V$12,'Assumptions (NG)'!$V$7*Model!$AT$438*AVERAGE('Assumptions (NG)'!$AP$2:$AR$2)+ Model!$AT$439*AVERAGE('Assumptions (NG)'!$AP$3:$AR3))/10^9,0)</f>
        <v>-0.1062972908</v>
      </c>
      <c r="BB539" s="219">
        <f>IF(Model!AE$1&lt;='Assumptions (NG)'!$V$12,PPMT('Assumptions (NG)'!$V$9,Model!AE$1,'Assumptions (NG)'!$V$12,'Assumptions (NG)'!$V$7*Model!$AT$438*AVERAGE('Assumptions (NG)'!$AP$2:$AR$2)+ Model!$AT$439*AVERAGE('Assumptions (NG)'!$AP$3:$AR3))/10^9,0)</f>
        <v>-0.1142695877</v>
      </c>
      <c r="BC539" s="219">
        <f>IF(Model!AF$1&lt;='Assumptions (NG)'!$V$12,PPMT('Assumptions (NG)'!$V$9,Model!AF$1,'Assumptions (NG)'!$V$12,'Assumptions (NG)'!$V$7*Model!$AT$438*AVERAGE('Assumptions (NG)'!$AP$2:$AR$2)+ Model!$AT$439*AVERAGE('Assumptions (NG)'!$AP$3:$AR3))/10^9,0)</f>
        <v>-0.1228398067</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-0.1976649454</v>
      </c>
      <c r="AV540" s="219">
        <f>IF(Model!X$1&lt;='Assumptions (NG)'!$V$12,PPMT('Assumptions (NG)'!$V$9,Model!X$1,'Assumptions (NG)'!$V$12,'Assumptions (NG)'!$V$7*Model!$AU$438*AVERAGE('Assumptions (NG)'!$AQ$2:$AS$2)+ Model!$AU$439*AVERAGE('Assumptions (NG)'!$AQ$3:$AS3))/10^9,0)</f>
        <v>-0.2124898163</v>
      </c>
      <c r="AW540" s="219">
        <f>IF(Model!Y$1&lt;='Assumptions (NG)'!$V$12,PPMT('Assumptions (NG)'!$V$9,Model!Y$1,'Assumptions (NG)'!$V$12,'Assumptions (NG)'!$V$7*Model!$AU$438*AVERAGE('Assumptions (NG)'!$AQ$2:$AS$2)+ Model!$AU$439*AVERAGE('Assumptions (NG)'!$AQ$3:$AS3))/10^9,0)</f>
        <v>-0.2284265525</v>
      </c>
      <c r="AX540" s="219">
        <f>IF(Model!Z$1&lt;='Assumptions (NG)'!$V$12,PPMT('Assumptions (NG)'!$V$9,Model!Z$1,'Assumptions (NG)'!$V$12,'Assumptions (NG)'!$V$7*Model!$AU$438*AVERAGE('Assumptions (NG)'!$AQ$2:$AS$2)+ Model!$AU$439*AVERAGE('Assumptions (NG)'!$AQ$3:$AS3))/10^9,0)</f>
        <v>-0.245558544</v>
      </c>
      <c r="AY540" s="219">
        <f>IF(Model!AA$1&lt;='Assumptions (NG)'!$V$12,PPMT('Assumptions (NG)'!$V$9,Model!AA$1,'Assumptions (NG)'!$V$12,'Assumptions (NG)'!$V$7*Model!$AU$438*AVERAGE('Assumptions (NG)'!$AQ$2:$AS$2)+ Model!$AU$439*AVERAGE('Assumptions (NG)'!$AQ$3:$AS3))/10^9,0)</f>
        <v>-0.2639754348</v>
      </c>
      <c r="AZ540" s="219">
        <f>IF(Model!AB$1&lt;='Assumptions (NG)'!$V$12,PPMT('Assumptions (NG)'!$V$9,Model!AB$1,'Assumptions (NG)'!$V$12,'Assumptions (NG)'!$V$7*Model!$AU$438*AVERAGE('Assumptions (NG)'!$AQ$2:$AS$2)+ Model!$AU$439*AVERAGE('Assumptions (NG)'!$AQ$3:$AS3))/10^9,0)</f>
        <v>-0.2837735924</v>
      </c>
      <c r="BA540" s="219">
        <f>IF(Model!AC$1&lt;='Assumptions (NG)'!$V$12,PPMT('Assumptions (NG)'!$V$9,Model!AC$1,'Assumptions (NG)'!$V$12,'Assumptions (NG)'!$V$7*Model!$AU$438*AVERAGE('Assumptions (NG)'!$AQ$2:$AS$2)+ Model!$AU$439*AVERAGE('Assumptions (NG)'!$AQ$3:$AS3))/10^9,0)</f>
        <v>-0.3050566118</v>
      </c>
      <c r="BB540" s="219">
        <f>IF(Model!AD$1&lt;='Assumptions (NG)'!$V$12,PPMT('Assumptions (NG)'!$V$9,Model!AD$1,'Assumptions (NG)'!$V$12,'Assumptions (NG)'!$V$7*Model!$AU$438*AVERAGE('Assumptions (NG)'!$AQ$2:$AS$2)+ Model!$AU$439*AVERAGE('Assumptions (NG)'!$AQ$3:$AS3))/10^9,0)</f>
        <v>-0.3279358577</v>
      </c>
      <c r="BC540" s="219">
        <f>IF(Model!AE$1&lt;='Assumptions (NG)'!$V$12,PPMT('Assumptions (NG)'!$V$9,Model!AE$1,'Assumptions (NG)'!$V$12,'Assumptions (NG)'!$V$7*Model!$AU$438*AVERAGE('Assumptions (NG)'!$AQ$2:$AS$2)+ Model!$AU$439*AVERAGE('Assumptions (NG)'!$AQ$3:$AS3))/10^9,0)</f>
        <v>-0.352531047</v>
      </c>
      <c r="BD540" s="219">
        <f>IF(Model!AF$1&lt;='Assumptions (NG)'!$V$12,PPMT('Assumptions (NG)'!$V$9,Model!AF$1,'Assumptions (NG)'!$V$12,'Assumptions (NG)'!$V$7*Model!$AU$438*AVERAGE('Assumptions (NG)'!$AQ$2:$AS$2)+ Model!$AU$439*AVERAGE('Assumptions (NG)'!$AQ$3:$AS3))/10^9,0)</f>
        <v>-0.3789708756</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-0.2258292344</v>
      </c>
      <c r="AW541" s="219">
        <f>IF(Model!X$1&lt;='Assumptions (NG)'!$V$12,PPMT('Assumptions (NG)'!$V$9,Model!X$1,'Assumptions (NG)'!$V$12,'Assumptions (NG)'!$V$7*Model!$AV$438*AVERAGE('Assumptions (NG)'!$AR$2:$AT$2)+ Model!$AV$439*AVERAGE('Assumptions (NG)'!$AR$3:$AT3))/10^9,0)</f>
        <v>-0.242766427</v>
      </c>
      <c r="AX541" s="219">
        <f>IF(Model!Y$1&lt;='Assumptions (NG)'!$V$12,PPMT('Assumptions (NG)'!$V$9,Model!Y$1,'Assumptions (NG)'!$V$12,'Assumptions (NG)'!$V$7*Model!$AV$438*AVERAGE('Assumptions (NG)'!$AR$2:$AT$2)+ Model!$AV$439*AVERAGE('Assumptions (NG)'!$AR$3:$AT3))/10^9,0)</f>
        <v>-0.260973909</v>
      </c>
      <c r="AY541" s="219">
        <f>IF(Model!Z$1&lt;='Assumptions (NG)'!$V$12,PPMT('Assumptions (NG)'!$V$9,Model!Z$1,'Assumptions (NG)'!$V$12,'Assumptions (NG)'!$V$7*Model!$AV$438*AVERAGE('Assumptions (NG)'!$AR$2:$AT$2)+ Model!$AV$439*AVERAGE('Assumptions (NG)'!$AR$3:$AT3))/10^9,0)</f>
        <v>-0.2805469522</v>
      </c>
      <c r="AZ541" s="219">
        <f>IF(Model!AA$1&lt;='Assumptions (NG)'!$V$12,PPMT('Assumptions (NG)'!$V$9,Model!AA$1,'Assumptions (NG)'!$V$12,'Assumptions (NG)'!$V$7*Model!$AV$438*AVERAGE('Assumptions (NG)'!$AR$2:$AT$2)+ Model!$AV$439*AVERAGE('Assumptions (NG)'!$AR$3:$AT3))/10^9,0)</f>
        <v>-0.3015879736</v>
      </c>
      <c r="BA541" s="219">
        <f>IF(Model!AB$1&lt;='Assumptions (NG)'!$V$12,PPMT('Assumptions (NG)'!$V$9,Model!AB$1,'Assumptions (NG)'!$V$12,'Assumptions (NG)'!$V$7*Model!$AV$438*AVERAGE('Assumptions (NG)'!$AR$2:$AT$2)+ Model!$AV$439*AVERAGE('Assumptions (NG)'!$AR$3:$AT3))/10^9,0)</f>
        <v>-0.3242070716</v>
      </c>
      <c r="BB541" s="219">
        <f>IF(Model!AC$1&lt;='Assumptions (NG)'!$V$12,PPMT('Assumptions (NG)'!$V$9,Model!AC$1,'Assumptions (NG)'!$V$12,'Assumptions (NG)'!$V$7*Model!$AV$438*AVERAGE('Assumptions (NG)'!$AR$2:$AT$2)+ Model!$AV$439*AVERAGE('Assumptions (NG)'!$AR$3:$AT3))/10^9,0)</f>
        <v>-0.348522602</v>
      </c>
      <c r="BC541" s="219">
        <f>IF(Model!AD$1&lt;='Assumptions (NG)'!$V$12,PPMT('Assumptions (NG)'!$V$9,Model!AD$1,'Assumptions (NG)'!$V$12,'Assumptions (NG)'!$V$7*Model!$AV$438*AVERAGE('Assumptions (NG)'!$AR$2:$AT$2)+ Model!$AV$439*AVERAGE('Assumptions (NG)'!$AR$3:$AT3))/10^9,0)</f>
        <v>-0.3746617972</v>
      </c>
      <c r="BD541" s="219">
        <f>IF(Model!AE$1&lt;='Assumptions (NG)'!$V$12,PPMT('Assumptions (NG)'!$V$9,Model!AE$1,'Assumptions (NG)'!$V$12,'Assumptions (NG)'!$V$7*Model!$AV$438*AVERAGE('Assumptions (NG)'!$AR$2:$AT$2)+ Model!$AV$439*AVERAGE('Assumptions (NG)'!$AR$3:$AT3))/10^9,0)</f>
        <v>-0.402761432</v>
      </c>
      <c r="BE541" s="219">
        <f>IF(Model!AF$1&lt;='Assumptions (NG)'!$V$12,PPMT('Assumptions (NG)'!$V$9,Model!AF$1,'Assumptions (NG)'!$V$12,'Assumptions (NG)'!$V$7*Model!$AV$438*AVERAGE('Assumptions (NG)'!$AR$2:$AT$2)+ Model!$AV$439*AVERAGE('Assumptions (NG)'!$AR$3:$AT3))/10^9,0)</f>
        <v>-0.4329685393</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-0.2430539348</v>
      </c>
      <c r="AX542" s="219">
        <f>IF(Model!X$1&lt;='Assumptions (NG)'!$V$12,PPMT('Assumptions (NG)'!$V$9,Model!X$1,'Assumptions (NG)'!$V$12,'Assumptions (NG)'!$V$7*Model!$AW$438*AVERAGE('Assumptions (NG)'!$AS$2:$AU$2)+ Model!$AW$439*AVERAGE('Assumptions (NG)'!$AS$3:$AU3))/10^9,0)</f>
        <v>-0.2612829799</v>
      </c>
      <c r="AY542" s="219">
        <f>IF(Model!Y$1&lt;='Assumptions (NG)'!$V$12,PPMT('Assumptions (NG)'!$V$9,Model!Y$1,'Assumptions (NG)'!$V$12,'Assumptions (NG)'!$V$7*Model!$AW$438*AVERAGE('Assumptions (NG)'!$AS$2:$AU$2)+ Model!$AW$439*AVERAGE('Assumptions (NG)'!$AS$3:$AU3))/10^9,0)</f>
        <v>-0.2808792034</v>
      </c>
      <c r="AZ542" s="219">
        <f>IF(Model!Z$1&lt;='Assumptions (NG)'!$V$12,PPMT('Assumptions (NG)'!$V$9,Model!Z$1,'Assumptions (NG)'!$V$12,'Assumptions (NG)'!$V$7*Model!$AW$438*AVERAGE('Assumptions (NG)'!$AS$2:$AU$2)+ Model!$AW$439*AVERAGE('Assumptions (NG)'!$AS$3:$AU3))/10^9,0)</f>
        <v>-0.3019451436</v>
      </c>
      <c r="BA542" s="219">
        <f>IF(Model!AA$1&lt;='Assumptions (NG)'!$V$12,PPMT('Assumptions (NG)'!$V$9,Model!AA$1,'Assumptions (NG)'!$V$12,'Assumptions (NG)'!$V$7*Model!$AW$438*AVERAGE('Assumptions (NG)'!$AS$2:$AU$2)+ Model!$AW$439*AVERAGE('Assumptions (NG)'!$AS$3:$AU3))/10^9,0)</f>
        <v>-0.3245910294</v>
      </c>
      <c r="BB542" s="219">
        <f>IF(Model!AB$1&lt;='Assumptions (NG)'!$V$12,PPMT('Assumptions (NG)'!$V$9,Model!AB$1,'Assumptions (NG)'!$V$12,'Assumptions (NG)'!$V$7*Model!$AW$438*AVERAGE('Assumptions (NG)'!$AS$2:$AU$2)+ Model!$AW$439*AVERAGE('Assumptions (NG)'!$AS$3:$AU3))/10^9,0)</f>
        <v>-0.3489353566</v>
      </c>
      <c r="BC542" s="219">
        <f>IF(Model!AC$1&lt;='Assumptions (NG)'!$V$12,PPMT('Assumptions (NG)'!$V$9,Model!AC$1,'Assumptions (NG)'!$V$12,'Assumptions (NG)'!$V$7*Model!$AW$438*AVERAGE('Assumptions (NG)'!$AS$2:$AU$2)+ Model!$AW$439*AVERAGE('Assumptions (NG)'!$AS$3:$AU3))/10^9,0)</f>
        <v>-0.3751055083</v>
      </c>
      <c r="BD542" s="219">
        <f>IF(Model!AD$1&lt;='Assumptions (NG)'!$V$12,PPMT('Assumptions (NG)'!$V$9,Model!AD$1,'Assumptions (NG)'!$V$12,'Assumptions (NG)'!$V$7*Model!$AW$438*AVERAGE('Assumptions (NG)'!$AS$2:$AU$2)+ Model!$AW$439*AVERAGE('Assumptions (NG)'!$AS$3:$AU3))/10^9,0)</f>
        <v>-0.4032384214</v>
      </c>
      <c r="BE542" s="219">
        <f>IF(Model!AE$1&lt;='Assumptions (NG)'!$V$12,PPMT('Assumptions (NG)'!$V$9,Model!AE$1,'Assumptions (NG)'!$V$12,'Assumptions (NG)'!$V$7*Model!$AW$438*AVERAGE('Assumptions (NG)'!$AS$2:$AU$2)+ Model!$AW$439*AVERAGE('Assumptions (NG)'!$AS$3:$AU3))/10^9,0)</f>
        <v>-0.4334813031</v>
      </c>
      <c r="BF542" s="219">
        <f>IF(Model!AF$1&lt;='Assumptions (NG)'!$V$12,PPMT('Assumptions (NG)'!$V$9,Model!AF$1,'Assumptions (NG)'!$V$12,'Assumptions (NG)'!$V$7*Model!$AW$438*AVERAGE('Assumptions (NG)'!$AS$2:$AU$2)+ Model!$AW$439*AVERAGE('Assumptions (NG)'!$AS$3:$AU3))/10^9,0)</f>
        <v>-0.4659924008</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-0.2821693619</v>
      </c>
      <c r="AY543" s="219">
        <f>IF(Model!X$1&lt;='Assumptions (NG)'!$V$12,PPMT('Assumptions (NG)'!$V$9,Model!X$1,'Assumptions (NG)'!$V$12,'Assumptions (NG)'!$V$7*Model!$AX$438*AVERAGE('Assumptions (NG)'!$AT$2:$AV$2)+ Model!$AX$439*AVERAGE('Assumptions (NG)'!$AT$3:$AV3))/10^9,0)</f>
        <v>-0.3033320641</v>
      </c>
      <c r="AZ543" s="219">
        <f>IF(Model!Y$1&lt;='Assumptions (NG)'!$V$12,PPMT('Assumptions (NG)'!$V$9,Model!Y$1,'Assumptions (NG)'!$V$12,'Assumptions (NG)'!$V$7*Model!$AX$438*AVERAGE('Assumptions (NG)'!$AT$2:$AV$2)+ Model!$AX$439*AVERAGE('Assumptions (NG)'!$AT$3:$AV3))/10^9,0)</f>
        <v>-0.3260819689</v>
      </c>
      <c r="BA543" s="219">
        <f>IF(Model!Z$1&lt;='Assumptions (NG)'!$V$12,PPMT('Assumptions (NG)'!$V$9,Model!Z$1,'Assumptions (NG)'!$V$12,'Assumptions (NG)'!$V$7*Model!$AX$438*AVERAGE('Assumptions (NG)'!$AT$2:$AV$2)+ Model!$AX$439*AVERAGE('Assumptions (NG)'!$AT$3:$AV3))/10^9,0)</f>
        <v>-0.3505381165</v>
      </c>
      <c r="BB543" s="219">
        <f>IF(Model!AA$1&lt;='Assumptions (NG)'!$V$12,PPMT('Assumptions (NG)'!$V$9,Model!AA$1,'Assumptions (NG)'!$V$12,'Assumptions (NG)'!$V$7*Model!$AX$438*AVERAGE('Assumptions (NG)'!$AT$2:$AV$2)+ Model!$AX$439*AVERAGE('Assumptions (NG)'!$AT$3:$AV3))/10^9,0)</f>
        <v>-0.3768284753</v>
      </c>
      <c r="BC543" s="219">
        <f>IF(Model!AB$1&lt;='Assumptions (NG)'!$V$12,PPMT('Assumptions (NG)'!$V$9,Model!AB$1,'Assumptions (NG)'!$V$12,'Assumptions (NG)'!$V$7*Model!$AX$438*AVERAGE('Assumptions (NG)'!$AT$2:$AV$2)+ Model!$AX$439*AVERAGE('Assumptions (NG)'!$AT$3:$AV3))/10^9,0)</f>
        <v>-0.4050906109</v>
      </c>
      <c r="BD543" s="219">
        <f>IF(Model!AC$1&lt;='Assumptions (NG)'!$V$12,PPMT('Assumptions (NG)'!$V$9,Model!AC$1,'Assumptions (NG)'!$V$12,'Assumptions (NG)'!$V$7*Model!$AX$438*AVERAGE('Assumptions (NG)'!$AT$2:$AV$2)+ Model!$AX$439*AVERAGE('Assumptions (NG)'!$AT$3:$AV3))/10^9,0)</f>
        <v>-0.4354724068</v>
      </c>
      <c r="BE543" s="219">
        <f>IF(Model!AD$1&lt;='Assumptions (NG)'!$V$12,PPMT('Assumptions (NG)'!$V$9,Model!AD$1,'Assumptions (NG)'!$V$12,'Assumptions (NG)'!$V$7*Model!$AX$438*AVERAGE('Assumptions (NG)'!$AT$2:$AV$2)+ Model!$AX$439*AVERAGE('Assumptions (NG)'!$AT$3:$AV3))/10^9,0)</f>
        <v>-0.4681328373</v>
      </c>
      <c r="BF543" s="219">
        <f>IF(Model!AE$1&lt;='Assumptions (NG)'!$V$12,PPMT('Assumptions (NG)'!$V$9,Model!AE$1,'Assumptions (NG)'!$V$12,'Assumptions (NG)'!$V$7*Model!$AX$438*AVERAGE('Assumptions (NG)'!$AT$2:$AV$2)+ Model!$AX$439*AVERAGE('Assumptions (NG)'!$AT$3:$AV3))/10^9,0)</f>
        <v>-0.5032428001</v>
      </c>
      <c r="BG543" s="219">
        <f>IF(Model!AF$1&lt;='Assumptions (NG)'!$V$12,PPMT('Assumptions (NG)'!$V$9,Model!AF$1,'Assumptions (NG)'!$V$12,'Assumptions (NG)'!$V$7*Model!$AX$438*AVERAGE('Assumptions (NG)'!$AT$2:$AV$2)+ Model!$AX$439*AVERAGE('Assumptions (NG)'!$AT$3:$AV3))/10^9,0)</f>
        <v>-0.5409860101</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-0.4681234192</v>
      </c>
      <c r="AZ544" s="219">
        <f>IF(Model!X$1&lt;='Assumptions (NG)'!$V$12,PPMT('Assumptions (NG)'!$V$9,Model!X$1,'Assumptions (NG)'!$V$12,'Assumptions (NG)'!$V$7*Model!$AY$438*AVERAGE('Assumptions (NG)'!$AU$2:$AW$2)+ Model!$AY$439*AVERAGE('Assumptions (NG)'!$AU$3:$AW3))/10^9,0)</f>
        <v>-0.5032326757</v>
      </c>
      <c r="BA544" s="219">
        <f>IF(Model!Y$1&lt;='Assumptions (NG)'!$V$12,PPMT('Assumptions (NG)'!$V$9,Model!Y$1,'Assumptions (NG)'!$V$12,'Assumptions (NG)'!$V$7*Model!$AY$438*AVERAGE('Assumptions (NG)'!$AU$2:$AW$2)+ Model!$AY$439*AVERAGE('Assumptions (NG)'!$AU$3:$AW3))/10^9,0)</f>
        <v>-0.5409751263</v>
      </c>
      <c r="BB544" s="219">
        <f>IF(Model!Z$1&lt;='Assumptions (NG)'!$V$12,PPMT('Assumptions (NG)'!$V$9,Model!Z$1,'Assumptions (NG)'!$V$12,'Assumptions (NG)'!$V$7*Model!$AY$438*AVERAGE('Assumptions (NG)'!$AU$2:$AW$2)+ Model!$AY$439*AVERAGE('Assumptions (NG)'!$AU$3:$AW3))/10^9,0)</f>
        <v>-0.5815482608</v>
      </c>
      <c r="BC544" s="219">
        <f>IF(Model!AA$1&lt;='Assumptions (NG)'!$V$12,PPMT('Assumptions (NG)'!$V$9,Model!AA$1,'Assumptions (NG)'!$V$12,'Assumptions (NG)'!$V$7*Model!$AY$438*AVERAGE('Assumptions (NG)'!$AU$2:$AW$2)+ Model!$AY$439*AVERAGE('Assumptions (NG)'!$AU$3:$AW3))/10^9,0)</f>
        <v>-0.6251643804</v>
      </c>
      <c r="BD544" s="219">
        <f>IF(Model!AB$1&lt;='Assumptions (NG)'!$V$12,PPMT('Assumptions (NG)'!$V$9,Model!AB$1,'Assumptions (NG)'!$V$12,'Assumptions (NG)'!$V$7*Model!$AY$438*AVERAGE('Assumptions (NG)'!$AU$2:$AW$2)+ Model!$AY$439*AVERAGE('Assumptions (NG)'!$AU$3:$AW3))/10^9,0)</f>
        <v>-0.6720517089</v>
      </c>
      <c r="BE544" s="219">
        <f>IF(Model!AC$1&lt;='Assumptions (NG)'!$V$12,PPMT('Assumptions (NG)'!$V$9,Model!AC$1,'Assumptions (NG)'!$V$12,'Assumptions (NG)'!$V$7*Model!$AY$438*AVERAGE('Assumptions (NG)'!$AU$2:$AW$2)+ Model!$AY$439*AVERAGE('Assumptions (NG)'!$AU$3:$AW3))/10^9,0)</f>
        <v>-0.7224555871</v>
      </c>
      <c r="BF544" s="219">
        <f>IF(Model!AD$1&lt;='Assumptions (NG)'!$V$12,PPMT('Assumptions (NG)'!$V$9,Model!AD$1,'Assumptions (NG)'!$V$12,'Assumptions (NG)'!$V$7*Model!$AY$438*AVERAGE('Assumptions (NG)'!$AU$2:$AW$2)+ Model!$AY$439*AVERAGE('Assumptions (NG)'!$AU$3:$AW3))/10^9,0)</f>
        <v>-0.7766397561</v>
      </c>
      <c r="BG544" s="219">
        <f>IF(Model!AE$1&lt;='Assumptions (NG)'!$V$12,PPMT('Assumptions (NG)'!$V$9,Model!AE$1,'Assumptions (NG)'!$V$12,'Assumptions (NG)'!$V$7*Model!$AY$438*AVERAGE('Assumptions (NG)'!$AU$2:$AW$2)+ Model!$AY$439*AVERAGE('Assumptions (NG)'!$AU$3:$AW3))/10^9,0)</f>
        <v>-0.8348877378</v>
      </c>
      <c r="BH544" s="219">
        <f>IF(Model!AF$1&lt;='Assumptions (NG)'!$V$12,PPMT('Assumptions (NG)'!$V$9,Model!AF$1,'Assumptions (NG)'!$V$12,'Assumptions (NG)'!$V$7*Model!$AY$438*AVERAGE('Assumptions (NG)'!$AU$2:$AW$2)+ Model!$AY$439*AVERAGE('Assumptions (NG)'!$AU$3:$AW3))/10^9,0)</f>
        <v>-0.8975043181</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-0.2296522339</v>
      </c>
      <c r="BA545" s="219">
        <f>IF(Model!X$1&lt;='Assumptions (NG)'!$V$12,PPMT('Assumptions (NG)'!$V$9,Model!X$1,'Assumptions (NG)'!$V$12,'Assumptions (NG)'!$V$7*Model!$AZ$438*AVERAGE('Assumptions (NG)'!$AV$2:$AX$2)+ Model!$AZ$439*AVERAGE('Assumptions (NG)'!$AV$3:$AX3))/10^9,0)</f>
        <v>-0.2468761515</v>
      </c>
      <c r="BB545" s="219">
        <f>IF(Model!Y$1&lt;='Assumptions (NG)'!$V$12,PPMT('Assumptions (NG)'!$V$9,Model!Y$1,'Assumptions (NG)'!$V$12,'Assumptions (NG)'!$V$7*Model!$AZ$438*AVERAGE('Assumptions (NG)'!$AV$2:$AX$2)+ Model!$AZ$439*AVERAGE('Assumptions (NG)'!$AV$3:$AX3))/10^9,0)</f>
        <v>-0.2653918628</v>
      </c>
      <c r="BC545" s="219">
        <f>IF(Model!Z$1&lt;='Assumptions (NG)'!$V$12,PPMT('Assumptions (NG)'!$V$9,Model!Z$1,'Assumptions (NG)'!$V$12,'Assumptions (NG)'!$V$7*Model!$AZ$438*AVERAGE('Assumptions (NG)'!$AV$2:$AX$2)+ Model!$AZ$439*AVERAGE('Assumptions (NG)'!$AV$3:$AX3))/10^9,0)</f>
        <v>-0.2852962525</v>
      </c>
      <c r="BD545" s="219">
        <f>IF(Model!AA$1&lt;='Assumptions (NG)'!$V$12,PPMT('Assumptions (NG)'!$V$9,Model!AA$1,'Assumptions (NG)'!$V$12,'Assumptions (NG)'!$V$7*Model!$AZ$438*AVERAGE('Assumptions (NG)'!$AV$2:$AX$2)+ Model!$AZ$439*AVERAGE('Assumptions (NG)'!$AV$3:$AX3))/10^9,0)</f>
        <v>-0.3066934715</v>
      </c>
      <c r="BE545" s="219">
        <f>IF(Model!AB$1&lt;='Assumptions (NG)'!$V$12,PPMT('Assumptions (NG)'!$V$9,Model!AB$1,'Assumptions (NG)'!$V$12,'Assumptions (NG)'!$V$7*Model!$AZ$438*AVERAGE('Assumptions (NG)'!$AV$2:$AX$2)+ Model!$AZ$439*AVERAGE('Assumptions (NG)'!$AV$3:$AX3))/10^9,0)</f>
        <v>-0.3296954818</v>
      </c>
      <c r="BF545" s="219">
        <f>IF(Model!AC$1&lt;='Assumptions (NG)'!$V$12,PPMT('Assumptions (NG)'!$V$9,Model!AC$1,'Assumptions (NG)'!$V$12,'Assumptions (NG)'!$V$7*Model!$AZ$438*AVERAGE('Assumptions (NG)'!$AV$2:$AX$2)+ Model!$AZ$439*AVERAGE('Assumptions (NG)'!$AV$3:$AX3))/10^9,0)</f>
        <v>-0.354422643</v>
      </c>
      <c r="BG545" s="219">
        <f>IF(Model!AD$1&lt;='Assumptions (NG)'!$V$12,PPMT('Assumptions (NG)'!$V$9,Model!AD$1,'Assumptions (NG)'!$V$12,'Assumptions (NG)'!$V$7*Model!$AZ$438*AVERAGE('Assumptions (NG)'!$AV$2:$AX$2)+ Model!$AZ$439*AVERAGE('Assumptions (NG)'!$AV$3:$AX3))/10^9,0)</f>
        <v>-0.3810043412</v>
      </c>
      <c r="BH545" s="219">
        <f>IF(Model!AE$1&lt;='Assumptions (NG)'!$V$12,PPMT('Assumptions (NG)'!$V$9,Model!AE$1,'Assumptions (NG)'!$V$12,'Assumptions (NG)'!$V$7*Model!$AZ$438*AVERAGE('Assumptions (NG)'!$AV$2:$AX$2)+ Model!$AZ$439*AVERAGE('Assumptions (NG)'!$AV$3:$AX3))/10^9,0)</f>
        <v>-0.4095796668</v>
      </c>
      <c r="BI545" s="219">
        <f>IF(Model!AF$1&lt;='Assumptions (NG)'!$V$12,PPMT('Assumptions (NG)'!$V$9,Model!AF$1,'Assumptions (NG)'!$V$12,'Assumptions (NG)'!$V$7*Model!$AZ$438*AVERAGE('Assumptions (NG)'!$AV$2:$AX$2)+ Model!$AZ$439*AVERAGE('Assumptions (NG)'!$AV$3:$AX3))/10^9,0)</f>
        <v>-0.4402981418</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-0.7010989964</v>
      </c>
      <c r="BB546" s="219">
        <f>IF(Model!X$1&lt;='Assumptions (NG)'!$V$12,PPMT('Assumptions (NG)'!$V$9,Model!X$1,'Assumptions (NG)'!$V$12,'Assumptions (NG)'!$V$7*Model!$BA$438*AVERAGE('Assumptions (NG)'!$AW$2:$AY$2)+ Model!$BA$439*AVERAGE('Assumptions (NG)'!$AW$3:$AY3))/10^9,0)</f>
        <v>-0.7536814211</v>
      </c>
      <c r="BC546" s="219">
        <f>IF(Model!Y$1&lt;='Assumptions (NG)'!$V$12,PPMT('Assumptions (NG)'!$V$9,Model!Y$1,'Assumptions (NG)'!$V$12,'Assumptions (NG)'!$V$7*Model!$BA$438*AVERAGE('Assumptions (NG)'!$AW$2:$AY$2)+ Model!$BA$439*AVERAGE('Assumptions (NG)'!$AW$3:$AY3))/10^9,0)</f>
        <v>-0.8102075277</v>
      </c>
      <c r="BD546" s="219">
        <f>IF(Model!Z$1&lt;='Assumptions (NG)'!$V$12,PPMT('Assumptions (NG)'!$V$9,Model!Z$1,'Assumptions (NG)'!$V$12,'Assumptions (NG)'!$V$7*Model!$BA$438*AVERAGE('Assumptions (NG)'!$AW$2:$AY$2)+ Model!$BA$439*AVERAGE('Assumptions (NG)'!$AW$3:$AY3))/10^9,0)</f>
        <v>-0.8709730923</v>
      </c>
      <c r="BE546" s="219">
        <f>IF(Model!AA$1&lt;='Assumptions (NG)'!$V$12,PPMT('Assumptions (NG)'!$V$9,Model!AA$1,'Assumptions (NG)'!$V$12,'Assumptions (NG)'!$V$7*Model!$BA$438*AVERAGE('Assumptions (NG)'!$AW$2:$AY$2)+ Model!$BA$439*AVERAGE('Assumptions (NG)'!$AW$3:$AY3))/10^9,0)</f>
        <v>-0.9362960742</v>
      </c>
      <c r="BF546" s="219">
        <f>IF(Model!AB$1&lt;='Assumptions (NG)'!$V$12,PPMT('Assumptions (NG)'!$V$9,Model!AB$1,'Assumptions (NG)'!$V$12,'Assumptions (NG)'!$V$7*Model!$BA$438*AVERAGE('Assumptions (NG)'!$AW$2:$AY$2)+ Model!$BA$439*AVERAGE('Assumptions (NG)'!$AW$3:$AY3))/10^9,0)</f>
        <v>-1.00651828</v>
      </c>
      <c r="BG546" s="219">
        <f>IF(Model!AC$1&lt;='Assumptions (NG)'!$V$12,PPMT('Assumptions (NG)'!$V$9,Model!AC$1,'Assumptions (NG)'!$V$12,'Assumptions (NG)'!$V$7*Model!$BA$438*AVERAGE('Assumptions (NG)'!$AW$2:$AY$2)+ Model!$BA$439*AVERAGE('Assumptions (NG)'!$AW$3:$AY3))/10^9,0)</f>
        <v>-1.082007151</v>
      </c>
      <c r="BH546" s="219">
        <f>IF(Model!AD$1&lt;='Assumptions (NG)'!$V$12,PPMT('Assumptions (NG)'!$V$9,Model!AD$1,'Assumptions (NG)'!$V$12,'Assumptions (NG)'!$V$7*Model!$BA$438*AVERAGE('Assumptions (NG)'!$AW$2:$AY$2)+ Model!$BA$439*AVERAGE('Assumptions (NG)'!$AW$3:$AY3))/10^9,0)</f>
        <v>-1.163157687</v>
      </c>
      <c r="BI546" s="219">
        <f>IF(Model!AE$1&lt;='Assumptions (NG)'!$V$12,PPMT('Assumptions (NG)'!$V$9,Model!AE$1,'Assumptions (NG)'!$V$12,'Assumptions (NG)'!$V$7*Model!$BA$438*AVERAGE('Assumptions (NG)'!$AW$2:$AY$2)+ Model!$BA$439*AVERAGE('Assumptions (NG)'!$AW$3:$AY3))/10^9,0)</f>
        <v>-1.250394514</v>
      </c>
      <c r="BJ546" s="219">
        <f>IF(Model!AF$1&lt;='Assumptions (NG)'!$V$12,PPMT('Assumptions (NG)'!$V$9,Model!AF$1,'Assumptions (NG)'!$V$12,'Assumptions (NG)'!$V$7*Model!$BA$438*AVERAGE('Assumptions (NG)'!$AW$2:$AY$2)+ Model!$BA$439*AVERAGE('Assumptions (NG)'!$AW$3:$AY3))/10^9,0)</f>
        <v>-1.344174102</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-0.240678189</v>
      </c>
      <c r="D547" s="177">
        <f t="array" ref="D547">SUM(IF(ISERROR(D548:D598),"",D548:D598))</f>
        <v>-0.4403689765</v>
      </c>
      <c r="E547" s="177">
        <f t="array" ref="E547">SUM(IF(ISERROR(E548:E598),"",E548:E598))</f>
        <v>-0.7523113037</v>
      </c>
      <c r="F547" s="177">
        <f t="array" ref="F547">SUM(IF(ISERROR(F548:F598),"",F548:F598))</f>
        <v>-1.068085025</v>
      </c>
      <c r="G547" s="177">
        <f t="array" ref="G547">SUM(IF(ISERROR(G548:G598),"",G548:G598))</f>
        <v>-1.080066845</v>
      </c>
      <c r="H547" s="177">
        <f t="array" ref="H547">SUM(IF(ISERROR(H548:H598),"",H548:H598))</f>
        <v>-1.028225953</v>
      </c>
      <c r="I547" s="177">
        <f t="array" ref="I547">SUM(IF(ISERROR(I548:I598),"",I548:I598))</f>
        <v>-0.9448666244</v>
      </c>
      <c r="J547" s="177">
        <f t="array" ref="J547">SUM(IF(ISERROR(J548:J598),"",J548:J598))</f>
        <v>-0.8334654002</v>
      </c>
      <c r="K547" s="177">
        <f t="array" ref="K547">SUM(IF(ISERROR(K548:K598),"",K548:K598))</f>
        <v>-0.7211462318</v>
      </c>
      <c r="L547" s="177">
        <f t="array" ref="L547">SUM(IF(ISERROR(L548:L598),"",L548:L598))</f>
        <v>-0.8988164705</v>
      </c>
      <c r="M547" s="177">
        <f t="array" ref="M547">SUM(IF(ISERROR(M548:M598),"",M548:M598))</f>
        <v>-0.7801905366</v>
      </c>
      <c r="N547" s="177">
        <f t="array" ref="N547">SUM(IF(ISERROR(N548:N598),"",N548:N598))</f>
        <v>-0.6906689107</v>
      </c>
      <c r="O547" s="177">
        <f t="array" ref="O547">SUM(IF(ISERROR(O548:O598),"",O548:O598))</f>
        <v>-0.7624250639</v>
      </c>
      <c r="P547" s="177">
        <f t="array" ref="P547">SUM(IF(ISERROR(P548:P598),"",P548:P598))</f>
        <v>-0.6568788155</v>
      </c>
      <c r="Q547" s="177">
        <f t="array" ref="Q547">SUM(IF(ISERROR(Q548:Q598),"",Q548:Q598))</f>
        <v>-0.597262811</v>
      </c>
      <c r="R547" s="177">
        <f t="array" ref="R547">SUM(IF(ISERROR(R548:R598),"",R548:R598))</f>
        <v>-0.5030741736</v>
      </c>
      <c r="S547" s="177">
        <f t="array" ref="S547">SUM(IF(ISERROR(S548:S598),"",S548:S598))</f>
        <v>-0.4094549861</v>
      </c>
      <c r="T547" s="177">
        <f t="array" ref="T547">SUM(IF(ISERROR(T548:T598),"",T548:T598))</f>
        <v>-0.3176999485</v>
      </c>
      <c r="U547" s="177">
        <f t="array" ref="U547">SUM(IF(ISERROR(U548:U598),"",U548:U598))</f>
        <v>-0.3465232762</v>
      </c>
      <c r="V547" s="177">
        <f t="array" ref="V547">SUM(IF(ISERROR(V548:V598),"",V548:V598))</f>
        <v>-0.2841244189</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-0.1729047846</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-0.1254479025</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-0.08603898424</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-0.06797106116</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-0.05260225156</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-0.04084209723</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-0.02819993133</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-0.01460960298</v>
      </c>
      <c r="AE547" s="176" t="b">
        <f>IF($V$438&gt;0,IPMT('Assumptions (NG)'!$V$9,AF$1,10,'Assumptions (NG)'!$V$7*Model!$V$438*('Assumptions (NG)'!$U$17*AVERAGE('Assumptions (NG)'!$R$2:$T$2)+'Assumptions (NG)'!$U$18*AVERAGE('Assumptions (NG)'!$R$3:$T$3))/10^9,0))</f>
        <v>0</v>
      </c>
      <c r="AF547" s="177">
        <f t="array" ref="AF547">SUM(IF(ISERROR(AF548:AF598),"",AF548:AF598))</f>
        <v>-0.3716388522</v>
      </c>
      <c r="AG547" s="177">
        <f t="array" ref="AG547">SUM(IF(ISERROR(AG548:AG598),"",AG548:AG598))</f>
        <v>-0.3498137428</v>
      </c>
      <c r="AH547" s="177">
        <f t="array" ref="AH547">SUM(IF(ISERROR(AH548:AH598),"",AH548:AH598))</f>
        <v>-0.3190076217</v>
      </c>
      <c r="AI547" s="177">
        <f t="array" ref="AI547">SUM(IF(ISERROR(AI548:AI598),"",AI548:AI598))</f>
        <v>-0.3173022464</v>
      </c>
      <c r="AJ547" s="177">
        <f t="array" ref="AJ547">SUM(IF(ISERROR(AJ548:AJ598),"",AJ548:AJ598))</f>
        <v>-0.3248311564</v>
      </c>
      <c r="AK547" s="177">
        <f t="array" ref="AK547">SUM(IF(ISERROR(AK548:AK598),"",AK548:AK598))</f>
        <v>-0.3332801686</v>
      </c>
      <c r="AL547" s="177">
        <f t="array" ref="AL547">SUM(IF(ISERROR(AL548:AL598),"",AL548:AL598))</f>
        <v>-0.3495507599</v>
      </c>
      <c r="AM547" s="177">
        <f t="array" ref="AM547">SUM(IF(ISERROR(AM548:AM598),"",AM548:AM598))</f>
        <v>-0.5201850587</v>
      </c>
      <c r="AN547" s="177">
        <f t="array" ref="AN547">SUM(IF(ISERROR(AN548:AN598),"",AN548:AN598))</f>
        <v>-0.7353649752</v>
      </c>
      <c r="AO547" s="177">
        <f t="array" ref="AO547">SUM(IF(ISERROR(AO548:AO598),"",AO548:AO598))</f>
        <v>-1.222614427</v>
      </c>
      <c r="AP547" s="177">
        <f t="array" ref="AP547">SUM(IF(ISERROR(AP548:AP598),"",AP548:AP598))</f>
        <v>-1.797811297</v>
      </c>
      <c r="AQ547" s="177">
        <f t="array" ref="AQ547">SUM(IF(ISERROR(AQ548:AQ598),"",AQ548:AQ598))</f>
        <v>-1.871779485</v>
      </c>
      <c r="AR547" s="177">
        <f t="array" ref="AR547">SUM(IF(ISERROR(AR548:AR598),"",AR548:AR598))</f>
        <v>-1.84733136</v>
      </c>
      <c r="AS547" s="177">
        <f t="array" ref="AS547">SUM(IF(ISERROR(AS548:AS598),"",AS548:AS598))</f>
        <v>-1.760282749</v>
      </c>
      <c r="AT547" s="177">
        <f t="array" ref="AT547">SUM(IF(ISERROR(AT548:AT598),"",AT548:AT598))</f>
        <v>-1.58840498</v>
      </c>
      <c r="AU547" s="177">
        <f t="array" ref="AU547">SUM(IF(ISERROR(AU548:AU598),"",AU548:AU598))</f>
        <v>-1.516643259</v>
      </c>
      <c r="AV547" s="177">
        <f t="array" ref="AV547">SUM(IF(ISERROR(AV548:AV598),"",AV548:AV598))</f>
        <v>-1.423418799</v>
      </c>
      <c r="AW547" s="177">
        <f t="array" ref="AW547">SUM(IF(ISERROR(AW548:AW598),"",AW548:AW598))</f>
        <v>-1.363779583</v>
      </c>
      <c r="AX547" s="177">
        <f t="array" ref="AX547">SUM(IF(ISERROR(AX548:AX598),"",AX548:AX598))</f>
        <v>-1.349705928</v>
      </c>
      <c r="AY547" s="177">
        <f t="array" ref="AY547">SUM(IF(ISERROR(AY548:AY598),"",AY548:AY598))</f>
        <v>-1.535120463</v>
      </c>
      <c r="AZ547" s="177">
        <f t="array" ref="AZ547">SUM(IF(ISERROR(AZ548:AZ598),"",AZ548:AZ598))</f>
        <v>-1.464759715</v>
      </c>
      <c r="BA547" s="177">
        <f t="array" ref="BA547">SUM(IF(ISERROR(BA548:BA598),"",BA548:BA598))</f>
        <v>-1.79092083</v>
      </c>
      <c r="BB547" s="177">
        <f t="array" ref="BB547">SUM(IF(ISERROR(BB548:BB598),"",BB548:BB598))</f>
        <v>-1.565796262</v>
      </c>
      <c r="BC547" s="177">
        <f t="array" ref="BC547">SUM(IF(ISERROR(BC548:BC598),"",BC548:BC598))</f>
        <v>-1.349290632</v>
      </c>
      <c r="BD547" s="177">
        <f t="array" ref="BD547">SUM(IF(ISERROR(BD548:BD598),"",BD548:BD598))</f>
        <v>-1.135792579</v>
      </c>
      <c r="BE547" s="177">
        <f t="array" ref="BE547">SUM(IF(ISERROR(BE548:BE598),"",BE548:BE598))</f>
        <v>-0.9156711388</v>
      </c>
      <c r="BF547" s="177">
        <f t="array" ref="BF547">SUM(IF(ISERROR(BF548:BF598),"",BF548:BF598))</f>
        <v>-0.7048347601</v>
      </c>
      <c r="BG547" s="177">
        <f t="array" ref="BG547">SUM(IF(ISERROR(BG548:BG598),"",BG548:BG598))</f>
        <v>-0.5039459025</v>
      </c>
      <c r="BH547" s="177">
        <f t="array" ref="BH547">SUM(IF(ISERROR(BH548:BH598),"",BH548:BH598))</f>
        <v>-0.3218499652</v>
      </c>
      <c r="BI547" s="177">
        <f t="array" ref="BI547">SUM(IF(ISERROR(BI548:BI598),"",BI548:BI598))</f>
        <v>-0.1675189488</v>
      </c>
      <c r="BJ547" s="177">
        <f t="array" ref="BJ547">SUM(IF(ISERROR(BJ548:BJ598),"",BJ548:BJ598))</f>
        <v>-0.07241644511</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-0.240678189</v>
      </c>
      <c r="D548" s="177">
        <f>IF(and($C$438&gt;0,Model!X$1&lt;='Assumptions (NG)'!$V$12),IPMT('Assumptions (NG)'!$V$9,Model!X$1,'Assumptions (NG)'!$V$12,'Assumptions (NG)'!$V$7*(Model!$C$438*'Assumptions (NG)'!$B$2)/10^9),0)+IF(and($C$439&gt;0,Model!X$1&lt;='Assumptions (NG)'!$V$12),IPMT('Assumptions (NG)'!$V$9,Model!X$1,'Assumptions (NG)'!$V$12,'Assumptions (NG)'!$V$7*(Model!$C$439*'Assumptions (NG)'!$B$3)/10^9),0)</f>
        <v>-0.223665628</v>
      </c>
      <c r="E548" s="177">
        <f>IF(and($C$438&gt;0,Model!Y$1&lt;='Assumptions (NG)'!$V$12),IPMT('Assumptions (NG)'!$V$9,Model!Y$1,'Assumptions (NG)'!$V$12,'Assumptions (NG)'!$V$7*(Model!$C$438*'Assumptions (NG)'!$B$2)/10^9),0)+IF(and($C$439&gt;0,Model!Y$1&lt;='Assumptions (NG)'!$V$12),IPMT('Assumptions (NG)'!$V$9,Model!Y$1,'Assumptions (NG)'!$V$12,'Assumptions (NG)'!$V$7*(Model!$C$439*'Assumptions (NG)'!$B$3)/10^9),0)</f>
        <v>-0.2053771249</v>
      </c>
      <c r="F548" s="177">
        <f>IF(and($C$438&gt;0,Model!Z$1&lt;='Assumptions (NG)'!$V$12),IPMT('Assumptions (NG)'!$V$9,Model!Z$1,'Assumptions (NG)'!$V$12,'Assumptions (NG)'!$V$7*(Model!$C$438*'Assumptions (NG)'!$B$2)/10^9),0)+IF(and($C$439&gt;0,Model!Z$1&lt;='Assumptions (NG)'!$V$12),IPMT('Assumptions (NG)'!$V$9,Model!Z$1,'Assumptions (NG)'!$V$12,'Assumptions (NG)'!$V$7*(Model!$C$439*'Assumptions (NG)'!$B$3)/10^9),0)</f>
        <v>-0.1857169841</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-0.1645823328</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-0.1418625825</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-0.1174388511</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-0.09118333971</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-0.06295866501</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-0.0326171397</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-0.2167033484</v>
      </c>
      <c r="E549" s="177">
        <f>IF(and($D$438&gt;0,Model!X$1&lt;='Assumptions (NG)'!$V$12),IPMT('Assumptions (NG)'!$V$9,Model!X$1,'Assumptions (NG)'!$V$12,'Assumptions (NG)'!$V$7*(Model!$D$438*'Assumptions (NG)'!$B$2)/10^9),0)+IF(and($D$439&gt;0,Model!X$1&lt;='Assumptions (NG)'!$V$12),IPMT('Assumptions (NG)'!$V$9,Model!X$1,'Assumptions (NG)'!$V$12,'Assumptions (NG)'!$V$7*(Model!$D$439*'Assumptions (NG)'!$B$3)/10^9),0)</f>
        <v>-0.2013854713</v>
      </c>
      <c r="F549" s="177">
        <f>IF(and($D$438&gt;0,Model!Y$1&lt;='Assumptions (NG)'!$V$12),IPMT('Assumptions (NG)'!$V$9,Model!Y$1,'Assumptions (NG)'!$V$12,'Assumptions (NG)'!$V$7*(Model!$D$438*'Assumptions (NG)'!$B$2)/10^9),0)+IF(and($D$439&gt;0,Model!Y$1&lt;='Assumptions (NG)'!$V$12),IPMT('Assumptions (NG)'!$V$9,Model!Y$1,'Assumptions (NG)'!$V$12,'Assumptions (NG)'!$V$7*(Model!$D$439*'Assumptions (NG)'!$B$3)/10^9),0)</f>
        <v>-0.1849187533</v>
      </c>
      <c r="G549" s="177">
        <f>IF(and($D$438&gt;0,Model!Z$1&lt;='Assumptions (NG)'!$V$12),IPMT('Assumptions (NG)'!$V$9,Model!Z$1,'Assumptions (NG)'!$V$12,'Assumptions (NG)'!$V$7*(Model!$D$438*'Assumptions (NG)'!$B$2)/10^9),0)+IF(and($D$439&gt;0,Model!Z$1&lt;='Assumptions (NG)'!$V$12),IPMT('Assumptions (NG)'!$V$9,Model!Z$1,'Assumptions (NG)'!$V$12,'Assumptions (NG)'!$V$7*(Model!$D$439*'Assumptions (NG)'!$B$3)/10^9),0)</f>
        <v>-0.1672170315</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-0.1481876806</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-0.1277311284</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-0.1057403347</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-0.0821002315</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-0.05668712057</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-0.02936802632</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-0.3455487074</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-0.3211232766</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-0.2948659384</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-0.2666392999</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-0.2362956635</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-0.2036762543</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-0.1686103895</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-0.1309145848</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-0.0903915947</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-0.03521275817</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-0.3763260113</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-0.3497250582</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-0.3211290336</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-0.2903883071</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-0.2573420262</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-0.2218172742</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-0.1836281658</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-0.1425748742</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-0.09844258583</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-0.05100037579</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-0.1036764838</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-0.09634801534</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-0.08846991181</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-0.08000095051</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-0.07089681711</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-0.0611098737</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-0.05058890954</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-0.03927887307</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-0.02712058386</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-0.01405042297</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-0.05405934109</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-0.05023810643</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-0.04613027917</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-0.04171436486</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-0.03696725699</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-0.03186411602</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-0.02637823948</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-0.02048092219</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-0.01414130612</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-0.007326218831</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-0.03430465615</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-0.03187979972</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-0.02927307905</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-0.02647085433</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-0.02345846276</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-0.02022014182</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-0.01673894681</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-0.01299666217</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-0.008973706191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-0.004649028509</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-0.01751241585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-0.0162745345</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-0.01494381204</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-0.0135132854</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-0.01197546926</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-0.01032231691</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-0.008545178129</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-0.006634753944</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-0.004581047944</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-0.002373313995</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-0.02750087609</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-0.3497250582</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-0.3211290336</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-0.2903883071</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-0.2573420262</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-0.2218172742</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-0.1836281658</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-0.1425748742</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-0.09844258583</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-0.05100037579</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-0.005752604411</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-0.005345976233</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-0.004908850942</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-0.004438941254</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-0.003933788339</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-0.003390748956</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-0.002806981619</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-0.002179431731</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-0.001504815602</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-0.0007796032639</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-0.07195625781</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-0.06686996299</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-0.06140219607</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-0.05552434662</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-0.04920565846</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-0.04241306869</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-0.03511103469</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-0.02726134814</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-0.01882293509</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-0.009751641073</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-0.09699372195</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-0.09013763076</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-0.08276733273</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-0.07484426234</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-0.06632696168</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-0.05717086347</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-0.0473280579</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-0.0367470419</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-0.02537244971</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-0.0131447631</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-0.2234411241</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-0.207646981</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-0.1906682772</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-0.1724161706</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-0.152795156</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-0.1317025653</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-0.1090280303</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-0.08465290521</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-0.05844964571</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-0.03028114176</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-0.03545552326</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-0.03294931672</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-0.03025514468</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-0.02735890975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-0.02424545719</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-0.02089849569</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-0.01730051208</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-0.01343267969</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-0.00927475988</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-0.004804996083</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-0.03964170254</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-0.03683959203</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-0.03382732323</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-0.03058913428</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-0.02710808115</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-0.02336594904</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-0.01934315701</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-0.01501865559</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-0.01036981656</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-0.005372314604</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-0.0002113036068</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-0.0001963674154</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-0.0001803110096</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-0.0001630503734</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-0.0001444951895</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-0.0001245483668</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-0.0001031055324</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-0.00008005448537</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-0.00005527460984</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-0.00002863624365</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-0.003887883245</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-0.003613064612</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-0.003317634582</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-0.003000047299</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-0.00265864097</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-0.002291629167</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-0.001897091478</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-0.001472963463</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-0.001017025846</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-0.0005268929082</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-0.1293629738</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-0.120218832</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-0.1103888796</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-0.09982168078</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-0.08846194203</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-0.07625022286</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-0.06312262476</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-0.0490104568</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-0.03383987625</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-0.01753150215</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-0.2254876637</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-0.2095488591</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-0.1924146441</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-0.173995363</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-0.1541946358</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-0.1329088541</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-0.1100266387</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-0.08542825722</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-0.0589849971</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-0.03055849248</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-0.06731959163</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-0.06256104386</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-0.05744560501</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-0.05194650825</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-0.04603497922</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-0.03968008553</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-0.0328485748</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-0.02550470077</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-0.01761003619</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-0.009123271759</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-0.062227466</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-0.05782885985</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-0.05310035825</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-0.04801721902</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-0.04255284435</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-0.03667864158</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-0.03036387361</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-0.02357549803</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-0.01627799429</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-0.008433177763</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-0.08008613421</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-0.07442517154</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-0.06833963667</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-0.06179768668</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-0.05476509045</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-0.0472050495</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-0.03907800547</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-0.03034143314</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-0.02094961789</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-0.0108534165</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-0.1239376735</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-0.1151770241</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-0.105759326</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-0.09563530054</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-0.08475197318</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-0.07305239626</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-0.06047535107</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-0.0469550275</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-0.03242067966</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-0.01679625573</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-0.04631463106</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-0.04304083841</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-0.03952151131</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-0.03573823468</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-0.0316712123</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-0.02729916325</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-0.02259921051</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-0.01754676132</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-0.01211537844</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-0.006276641841</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-0.04723602532</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-0.04389710307</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-0.04030776164</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-0.0364492196</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-0.03230128692</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-0.02784225928</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-0.02304880457</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-0.01789584075</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-0.01235640465</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-0.006401510844</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-0.04878226171</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-0.0453340423</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-0.04162720643</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-0.03764235787</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-0.03335864568</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-0.02875365506</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-0.02380329015</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-0.01848164788</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-0.01276088243</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-0.006611059571</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-0.05248484014</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-0.04877490054</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-0.04478671547</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-0.04049941651</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-0.03589057014</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-0.03093606029</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-0.0256099622</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-0.01988440676</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-0.01372943465</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-0.007112839638</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-0.05278701434</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-0.04905571528</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-0.04504456878</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-0.0407325863</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-0.03609720513</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-0.03111417038</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-0.02575740801</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-0.01999888848</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-0.01380847997</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-0.007153790828</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-0.05903816486</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-0.05486499742</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-0.05037884243</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-0.04555622581</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-0.04037191294</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-0.03479877661</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-0.02880765506</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-0.02236719939</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-0.01544370954</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-0.008000957954</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-0.06719386596</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-0.06244420523</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-0.05733831994</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-0.05184949326</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-0.04594900457</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-0.03960597924</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-0.032787227</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-0.02545706834</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-0.01757714779</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-0.009106233191</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-0.06827283455</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-0.06344690592</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-0.05825903265</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-0.05268206887</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-0.04668683282</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-0.04024195406</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-0.0333137094</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-0.02586584638</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-0.01785939364</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-0.009252456948</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-0.07373970616</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-0.06852734664</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-0.06292406016</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-0.05690052719</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-0.05042522925</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-0.04346428397</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-0.03598126778</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-0.02793702539</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-0.01928946481</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-0.009993337191</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-0.2195699819</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-0.2040494741</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-0.1873649282</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-0.1694290414</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-0.150147963</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-0.1294208038</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-0.1071391076</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-0.08318628426</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-0.05743699913</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-0.02975651762</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-0.2765588937</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-0.2570100718</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-0.2359950883</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-0.213403981</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-0.1891185407</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-0.1630116923</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-0.1349468303</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-0.1047771036</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-0.0723446475</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-0.03747975714</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-0.5658990495</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-0.5258979504</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-0.4828967688</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-0.4366704986</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-0.3869772581</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-0.3335570246</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-0.2761302736</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-0.2143965163</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-0.1480327271</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-0.07669165382</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-0.6997462881</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-0.6502840728</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-0.5971121913</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-0.5399524187</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-0.4785056631</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-0.4124504009</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-0.341440994</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-0.2651058817</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-0.1830456358</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-0.09483087158</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-0.2502141369</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-0.2325275186</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-0.2135144039</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-0.1930753056</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-0.1711032749</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-0.1474833419</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-0.122091914</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-0.09479612896</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-0.06545316004</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-0.03390946845</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-0.1750565874</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-0.1626825502</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-0.1493804601</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-0.1350807134</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-0.1197084856</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-0.1031833407</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-0.08541880998</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-0.06632193944</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-0.04579280361</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-0.02372398259</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-0.1321026656</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-0.1227648662</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-0.1127267318</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-0.1019357373</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-0.09033541824</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-0.07786507526</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-0.06445945655</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-0.05004841644</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-0.03455654832</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-0.01790279009</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-0.06444662391</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-0.05989115453</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-0.05499402495</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-0.04972961065</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-0.04407036527</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-0.03798667649</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-0.03144671105</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-0.02441624821</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-0.01685850065</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-0.008733922023</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-0.1770532699</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-0.1645380953</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-0.1510842826</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-0.136621434</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-0.1210738717</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-0.1043602423</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-0.08639309061</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-0.06707840258</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-0.04631511294</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-0.02399457658</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-0.1768204386</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-0.1643217219</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-0.1508856014</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-0.136441772</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-0.1209146553</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-0.1042230048</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-0.08627948063</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-0.0669901921</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-0.04625420693</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-0.02396302287</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-0.2324149287</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-0.215986464</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-0.1983258643</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-0.1793407197</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-0.1589316892</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-0.1369919815</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-0.1134067956</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-0.08805272088</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-0.06079709051</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-0.03149728785</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-0.2843247598</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-0.2642270004</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-0.2426219091</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-0.219396436</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-0.1944290524</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-0.167589115</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-0.1387361823</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-0.1077192797</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-0.07437610934</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-0.03853220122</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-0.4859998505</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-0.4516465003</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-0.4147166489</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-0.3750170586</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-0.3323399991</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-0.2864621601</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-0.2371434831</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-0.1841259054</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-0.1271320094</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-0.06586357112</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-0.2046782888</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-0.1902104141</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-0.1746574489</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-0.1579380112</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-0.1399646157</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-0.1206432156</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-0.09987271041</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-0.07754441736</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-0.05354150233</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-0.02773836868</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-0.5343527674</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-0.4965815465</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-0.455977484</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-0.4123281168</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-0.365405047</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-0.3149627471</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-0.2607372746</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-0.2024448917</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-0.1397805801</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-0.07241644511</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0.06445187751</v>
      </c>
      <c r="D599" s="160">
        <f t="shared" si="29"/>
        <v>0.2097462676</v>
      </c>
      <c r="E599" s="160">
        <f t="shared" si="29"/>
        <v>0.4814312526</v>
      </c>
      <c r="F599" s="160">
        <f t="shared" si="29"/>
        <v>0.900320439</v>
      </c>
      <c r="G599" s="160">
        <f t="shared" si="29"/>
        <v>1.149345592</v>
      </c>
      <c r="H599" s="160">
        <f t="shared" si="29"/>
        <v>1.155200428</v>
      </c>
      <c r="I599" s="160">
        <f t="shared" si="29"/>
        <v>1.113912752</v>
      </c>
      <c r="J599" s="160">
        <f t="shared" si="29"/>
        <v>1.04204751</v>
      </c>
      <c r="K599" s="160">
        <f t="shared" si="29"/>
        <v>0.2431354345</v>
      </c>
      <c r="L599" s="160">
        <f t="shared" si="29"/>
        <v>0.9720055893</v>
      </c>
      <c r="M599" s="160">
        <f t="shared" si="29"/>
        <v>1.004261149</v>
      </c>
      <c r="N599" s="160">
        <f t="shared" si="29"/>
        <v>1.122015795</v>
      </c>
      <c r="O599" s="160">
        <f t="shared" si="29"/>
        <v>1.351477181</v>
      </c>
      <c r="P599" s="160">
        <f t="shared" si="29"/>
        <v>1.506535641</v>
      </c>
      <c r="Q599" s="160">
        <f t="shared" si="29"/>
        <v>1.509851929</v>
      </c>
      <c r="R599" s="160">
        <f t="shared" si="29"/>
        <v>1.447720544</v>
      </c>
      <c r="S599" s="160">
        <f t="shared" si="29"/>
        <v>1.30566732</v>
      </c>
      <c r="T599" s="160">
        <f t="shared" si="29"/>
        <v>1.093508193</v>
      </c>
      <c r="U599" s="160">
        <f t="shared" si="29"/>
        <v>0.9078648405</v>
      </c>
      <c r="V599" s="160">
        <f t="shared" si="29"/>
        <v>0.800698154</v>
      </c>
      <c r="W599" s="160">
        <f t="shared" si="29"/>
        <v>0.7065756479</v>
      </c>
      <c r="X599" s="160">
        <f t="shared" si="29"/>
        <v>0.7037890767</v>
      </c>
      <c r="Y599" s="160">
        <f t="shared" si="29"/>
        <v>0.7562950234</v>
      </c>
      <c r="Z599" s="160">
        <f t="shared" si="29"/>
        <v>0.779145377</v>
      </c>
      <c r="AA599" s="160">
        <f t="shared" si="29"/>
        <v>0.8101949789</v>
      </c>
      <c r="AB599" s="160">
        <f t="shared" si="29"/>
        <v>0.8272967855</v>
      </c>
      <c r="AC599" s="160">
        <f t="shared" si="29"/>
        <v>0.7899222041</v>
      </c>
      <c r="AD599" s="160">
        <f t="shared" si="29"/>
        <v>0.6818693308</v>
      </c>
      <c r="AE599" s="160">
        <f t="shared" si="29"/>
        <v>0.6086728418</v>
      </c>
      <c r="AF599" s="160">
        <f t="shared" si="29"/>
        <v>0.617847466</v>
      </c>
      <c r="AG599" s="160">
        <f t="shared" si="29"/>
        <v>0.648346797</v>
      </c>
      <c r="AH599" s="160">
        <f t="shared" si="29"/>
        <v>0.6985401094</v>
      </c>
      <c r="AI599" s="160">
        <f t="shared" si="29"/>
        <v>0.7531406375</v>
      </c>
      <c r="AJ599" s="160">
        <f t="shared" si="29"/>
        <v>0.75516871</v>
      </c>
      <c r="AK599" s="160">
        <f t="shared" si="29"/>
        <v>0.7623714141</v>
      </c>
      <c r="AL599" s="160">
        <f t="shared" si="29"/>
        <v>0.8345651992</v>
      </c>
      <c r="AM599" s="160">
        <f t="shared" si="29"/>
        <v>0.9996105976</v>
      </c>
      <c r="AN599" s="160">
        <f t="shared" si="29"/>
        <v>1.308976746</v>
      </c>
      <c r="AO599" s="160">
        <f t="shared" si="29"/>
        <v>1.902971602</v>
      </c>
      <c r="AP599" s="160">
        <f t="shared" si="29"/>
        <v>2.801791388</v>
      </c>
      <c r="AQ599" s="160">
        <f t="shared" si="29"/>
        <v>3.339224023</v>
      </c>
      <c r="AR599" s="160">
        <f t="shared" si="29"/>
        <v>3.36862009</v>
      </c>
      <c r="AS599" s="160">
        <f t="shared" si="29"/>
        <v>3.30024023</v>
      </c>
      <c r="AT599" s="160">
        <f t="shared" si="29"/>
        <v>3.16584159</v>
      </c>
      <c r="AU599" s="160">
        <f t="shared" si="29"/>
        <v>3.07444864</v>
      </c>
      <c r="AV599" s="160">
        <f t="shared" si="29"/>
        <v>3.051481789</v>
      </c>
      <c r="AW599" s="160">
        <f t="shared" si="29"/>
        <v>3.134171926</v>
      </c>
      <c r="AX599" s="160">
        <f t="shared" si="29"/>
        <v>3.392162023</v>
      </c>
      <c r="AY599" s="160">
        <f t="shared" si="29"/>
        <v>3.870127006</v>
      </c>
      <c r="AZ599" s="160">
        <f t="shared" si="29"/>
        <v>4.191821964</v>
      </c>
      <c r="BA599" s="160">
        <f t="shared" si="29"/>
        <v>4.203273744</v>
      </c>
      <c r="BB599" s="160">
        <f t="shared" si="29"/>
        <v>4.024719859</v>
      </c>
      <c r="BC599" s="160">
        <f t="shared" si="29"/>
        <v>3.629640062</v>
      </c>
      <c r="BD599" s="160">
        <f t="shared" si="29"/>
        <v>3.093969734</v>
      </c>
      <c r="BE599" s="160">
        <f t="shared" si="29"/>
        <v>2.391012426</v>
      </c>
      <c r="BF599" s="160">
        <f t="shared" si="29"/>
        <v>1.886430763</v>
      </c>
      <c r="BG599" s="160">
        <f t="shared" si="29"/>
        <v>1.669765104</v>
      </c>
      <c r="BH599" s="160">
        <f t="shared" si="29"/>
        <v>1.521503724</v>
      </c>
      <c r="BI599" s="160">
        <f t="shared" si="29"/>
        <v>1.428710704</v>
      </c>
      <c r="BJ599" s="160">
        <f t="shared" si="29"/>
        <v>1.338685716</v>
      </c>
      <c r="BK599" s="160">
        <f t="shared" si="29"/>
        <v>1.248845151</v>
      </c>
      <c r="BL599" s="160">
        <f t="shared" si="29"/>
        <v>1.122372866</v>
      </c>
      <c r="BM599" s="160">
        <f t="shared" si="29"/>
        <v>0.8963334193</v>
      </c>
      <c r="BN599" s="160">
        <f t="shared" si="29"/>
        <v>0.5246868627</v>
      </c>
      <c r="BO599" s="160">
        <f t="shared" si="29"/>
        <v>0.2174713462</v>
      </c>
      <c r="BP599" s="160">
        <f t="shared" si="29"/>
        <v>0.07463809498</v>
      </c>
      <c r="BQ599" s="160"/>
      <c r="BR599" s="160"/>
    </row>
    <row r="600" ht="15.75" hidden="1" customHeight="1" outlineLevel="1">
      <c r="A600" s="209"/>
      <c r="B600" s="38"/>
      <c r="C600" s="177">
        <f>IF($C$438&gt;0,'Assumptions (NG)'!V$13*Model!$C$438*('Assumptions (NG)'!$B$2*'Assumptions (NG)'!$B$17+'Assumptions (NG)'!$B$3*'Assumptions (NG)'!$B$18)/10^9,0)</f>
        <v>0.06445187751</v>
      </c>
      <c r="D600" s="177">
        <f>IF($C$438&gt;0,'Assumptions (NG)'!W$13*Model!$C$438*('Assumptions (NG)'!$B$2*'Assumptions (NG)'!$B$17+'Assumptions (NG)'!$B$3*'Assumptions (NG)'!$B$18)/10^9,0)</f>
        <v>0.1224585673</v>
      </c>
      <c r="E600" s="177">
        <f>IF($C$438&gt;0,'Assumptions (NG)'!X$13*Model!$C$438*('Assumptions (NG)'!$B$2*'Assumptions (NG)'!$B$17+'Assumptions (NG)'!$B$3*'Assumptions (NG)'!$B$18)/10^9,0)</f>
        <v>0.1102127105</v>
      </c>
      <c r="F600" s="177">
        <f>IF($C$438&gt;0,'Assumptions (NG)'!Y$13*Model!$C$438*('Assumptions (NG)'!$B$2*'Assumptions (NG)'!$B$17+'Assumptions (NG)'!$B$3*'Assumptions (NG)'!$B$18)/10^9,0)</f>
        <v>0.09925589137</v>
      </c>
      <c r="G600" s="177">
        <f>IF($C$438&gt;0,'Assumptions (NG)'!Z$13*Model!$C$438*('Assumptions (NG)'!$B$2*'Assumptions (NG)'!$B$17+'Assumptions (NG)'!$B$3*'Assumptions (NG)'!$B$18)/10^9,0)</f>
        <v>0.08933030223</v>
      </c>
      <c r="H600" s="177">
        <f>IF($C$438&gt;0,'Assumptions (NG)'!AA$13*Model!$C$438*('Assumptions (NG)'!$B$2*'Assumptions (NG)'!$B$17+'Assumptions (NG)'!$B$3*'Assumptions (NG)'!$B$18)/10^9,0)</f>
        <v>0.08030703938</v>
      </c>
      <c r="I600" s="177">
        <f>IF($C$438&gt;0,'Assumptions (NG)'!AB$13*Model!$C$438*('Assumptions (NG)'!$B$2*'Assumptions (NG)'!$B$17+'Assumptions (NG)'!$B$3*'Assumptions (NG)'!$B$18)/10^9,0)</f>
        <v>0.07605321546</v>
      </c>
      <c r="J600" s="177">
        <f>IF($C$438&gt;0,'Assumptions (NG)'!AC$13*Model!$C$438*('Assumptions (NG)'!$B$2*'Assumptions (NG)'!$B$17+'Assumptions (NG)'!$B$3*'Assumptions (NG)'!$B$18)/10^9,0)</f>
        <v>0.07605321546</v>
      </c>
      <c r="K600" s="226" t="s">
        <v>395</v>
      </c>
      <c r="L600" s="177">
        <f>IF($C$438&gt;0,'Assumptions (NG)'!AE$13*Model!$C$438*('Assumptions (NG)'!$B$2*'Assumptions (NG)'!$B$17+'Assumptions (NG)'!$B$3*'Assumptions (NG)'!$B$18)/10^9,0)</f>
        <v>0.07605321546</v>
      </c>
      <c r="M600" s="177">
        <f>IF($C$438&gt;0,'Assumptions (NG)'!AF$13*Model!$C$438*('Assumptions (NG)'!$B$2*'Assumptions (NG)'!$B$17+'Assumptions (NG)'!$B$3*'Assumptions (NG)'!$B$18)/10^9,0)</f>
        <v>0.07618211922</v>
      </c>
      <c r="N600" s="177">
        <f>IF($C$438&gt;0,'Assumptions (NG)'!AG$13*Model!$C$438*('Assumptions (NG)'!$B$2*'Assumptions (NG)'!$B$17+'Assumptions (NG)'!$B$3*'Assumptions (NG)'!$B$18)/10^9,0)</f>
        <v>0.07605321546</v>
      </c>
      <c r="O600" s="177">
        <f>IF($C$438&gt;0,'Assumptions (NG)'!AH$13*Model!$C$438*('Assumptions (NG)'!$B$2*'Assumptions (NG)'!$B$17+'Assumptions (NG)'!$B$3*'Assumptions (NG)'!$B$18)/10^9,0)</f>
        <v>0.07618211922</v>
      </c>
      <c r="P600" s="177">
        <f>IF($C$438&gt;0,'Assumptions (NG)'!AI$13*Model!$C$438*('Assumptions (NG)'!$B$2*'Assumptions (NG)'!$B$17+'Assumptions (NG)'!$B$3*'Assumptions (NG)'!$B$18)/10^9,0)</f>
        <v>0.07605321546</v>
      </c>
      <c r="Q600" s="177">
        <f>IF($C$438&gt;0,'Assumptions (NG)'!AJ$13*Model!$C$438*('Assumptions (NG)'!$B$2*'Assumptions (NG)'!$B$17+'Assumptions (NG)'!$B$3*'Assumptions (NG)'!$B$18)/10^9,0)</f>
        <v>0.07618211922</v>
      </c>
      <c r="R600" s="177">
        <f>IF($C$438&gt;0,'Assumptions (NG)'!AK$13*Model!$C$438*('Assumptions (NG)'!$B$2*'Assumptions (NG)'!$B$17+'Assumptions (NG)'!$B$3*'Assumptions (NG)'!$B$18)/10^9,0)</f>
        <v>0.03802660773</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0.0872877003</v>
      </c>
      <c r="E601" s="177">
        <f>IF($D$438&gt;0,'Assumptions (NG)'!W$13*Model!$D$438*('Assumptions (NG)'!$B$2*'Assumptions (NG)'!$C$17+'Assumptions (NG)'!$B$3*'Assumptions (NG)'!$C$18)/10^9,0)</f>
        <v>0.1658466306</v>
      </c>
      <c r="F601" s="177">
        <f>IF($D$438&gt;0,'Assumptions (NG)'!X$13*Model!$D$438*('Assumptions (NG)'!$B$2*'Assumptions (NG)'!$C$17+'Assumptions (NG)'!$B$3*'Assumptions (NG)'!$C$18)/10^9,0)</f>
        <v>0.1492619675</v>
      </c>
      <c r="G601" s="177">
        <f>IF($D$438&gt;0,'Assumptions (NG)'!Y$13*Model!$D$438*('Assumptions (NG)'!$B$2*'Assumptions (NG)'!$C$17+'Assumptions (NG)'!$B$3*'Assumptions (NG)'!$C$18)/10^9,0)</f>
        <v>0.1344230585</v>
      </c>
      <c r="H601" s="177">
        <f>IF($D$438&gt;0,'Assumptions (NG)'!Z$13*Model!$D$438*('Assumptions (NG)'!$B$2*'Assumptions (NG)'!$C$17+'Assumptions (NG)'!$B$3*'Assumptions (NG)'!$C$18)/10^9,0)</f>
        <v>0.1209807526</v>
      </c>
      <c r="I601" s="177">
        <f>IF($D$438&gt;0,'Assumptions (NG)'!AA$13*Model!$D$438*('Assumptions (NG)'!$B$2*'Assumptions (NG)'!$C$17+'Assumptions (NG)'!$B$3*'Assumptions (NG)'!$C$18)/10^9,0)</f>
        <v>0.1087604746</v>
      </c>
      <c r="J601" s="177">
        <f>IF($D$438&gt;0,'Assumptions (NG)'!AB$13*Model!$D$438*('Assumptions (NG)'!$B$2*'Assumptions (NG)'!$C$17+'Assumptions (NG)'!$B$3*'Assumptions (NG)'!$C$18)/10^9,0)</f>
        <v>0.1029994863</v>
      </c>
      <c r="K601" s="226" t="s">
        <v>396</v>
      </c>
      <c r="L601" s="177">
        <f>IF($D$438&gt;0,'Assumptions (NG)'!AD$13*Model!$D$438*('Assumptions (NG)'!$B$2*'Assumptions (NG)'!$C$17+'Assumptions (NG)'!$B$3*'Assumptions (NG)'!$C$18)/10^9,0)</f>
        <v>0.1031740617</v>
      </c>
      <c r="M601" s="177">
        <f>IF($D$438&gt;0,'Assumptions (NG)'!AE$13*Model!$D$438*('Assumptions (NG)'!$B$2*'Assumptions (NG)'!$C$17+'Assumptions (NG)'!$B$3*'Assumptions (NG)'!$C$18)/10^9,0)</f>
        <v>0.1029994863</v>
      </c>
      <c r="N601" s="177">
        <f>IF($D$438&gt;0,'Assumptions (NG)'!AF$13*Model!$D$438*('Assumptions (NG)'!$B$2*'Assumptions (NG)'!$C$17+'Assumptions (NG)'!$B$3*'Assumptions (NG)'!$C$18)/10^9,0)</f>
        <v>0.1031740617</v>
      </c>
      <c r="O601" s="177">
        <f>IF($D$438&gt;0,'Assumptions (NG)'!AG$13*Model!$D$438*('Assumptions (NG)'!$B$2*'Assumptions (NG)'!$C$17+'Assumptions (NG)'!$B$3*'Assumptions (NG)'!$C$18)/10^9,0)</f>
        <v>0.1029994863</v>
      </c>
      <c r="P601" s="177">
        <f>IF($D$438&gt;0,'Assumptions (NG)'!AH$13*Model!$D$438*('Assumptions (NG)'!$B$2*'Assumptions (NG)'!$C$17+'Assumptions (NG)'!$B$3*'Assumptions (NG)'!$C$18)/10^9,0)</f>
        <v>0.1031740617</v>
      </c>
      <c r="Q601" s="177">
        <f>IF($D$438&gt;0,'Assumptions (NG)'!AI$13*Model!$D$438*('Assumptions (NG)'!$B$2*'Assumptions (NG)'!$C$17+'Assumptions (NG)'!$B$3*'Assumptions (NG)'!$C$18)/10^9,0)</f>
        <v>0.1029994863</v>
      </c>
      <c r="R601" s="177">
        <f>IF($D$438&gt;0,'Assumptions (NG)'!AJ$13*Model!$D$438*('Assumptions (NG)'!$B$2*'Assumptions (NG)'!$C$17+'Assumptions (NG)'!$B$3*'Assumptions (NG)'!$C$18)/10^9,0)</f>
        <v>0.1031740617</v>
      </c>
      <c r="S601" s="177">
        <f>IF($D$438&gt;0,'Assumptions (NG)'!AK$13*Model!$D$438*('Assumptions (NG)'!$B$2*'Assumptions (NG)'!$C$17+'Assumptions (NG)'!$B$3*'Assumptions (NG)'!$C$18)/10^9,0)</f>
        <v>0.05149974317</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0.2053719115</v>
      </c>
      <c r="F602" s="160">
        <f>IF($E$438&gt;0,'Assumptions (NG)'!W$13*Model!$E$438*(AVERAGE('Assumptions (NG)'!$B$2:$C$2)*'Assumptions (NG)'!$D$17+AVERAGE('Assumptions (NG)'!$B$3:$C$3)*'Assumptions (NG)'!$D$18)/10^9,0)</f>
        <v>0.3902066318</v>
      </c>
      <c r="G602" s="160">
        <f>IF($E$438&gt;0,'Assumptions (NG)'!X$13*Model!$E$438*(AVERAGE('Assumptions (NG)'!$B$2:$C$2)*'Assumptions (NG)'!$D$17+AVERAGE('Assumptions (NG)'!$B$3:$C$3)*'Assumptions (NG)'!$D$18)/10^9,0)</f>
        <v>0.3511859686</v>
      </c>
      <c r="H602" s="160">
        <f>IF($E$438&gt;0,'Assumptions (NG)'!Y$13*Model!$E$438*(AVERAGE('Assumptions (NG)'!$B$2:$C$2)*'Assumptions (NG)'!$D$17+AVERAGE('Assumptions (NG)'!$B$3:$C$3)*'Assumptions (NG)'!$D$18)/10^9,0)</f>
        <v>0.3162727437</v>
      </c>
      <c r="I602" s="160">
        <f>IF($E$438&gt;0,'Assumptions (NG)'!Z$13*Model!$E$438*(AVERAGE('Assumptions (NG)'!$B$2:$C$2)*'Assumptions (NG)'!$D$17+AVERAGE('Assumptions (NG)'!$B$3:$C$3)*'Assumptions (NG)'!$D$18)/10^9,0)</f>
        <v>0.2846454693</v>
      </c>
      <c r="J602" s="160">
        <f>IF($E$438&gt;0,'Assumptions (NG)'!AA$13*Model!$E$438*(AVERAGE('Assumptions (NG)'!$B$2:$C$2)*'Assumptions (NG)'!$D$17+AVERAGE('Assumptions (NG)'!$B$3:$C$3)*'Assumptions (NG)'!$D$18)/10^9,0)</f>
        <v>0.2558934017</v>
      </c>
      <c r="K602" s="226" t="s">
        <v>397</v>
      </c>
      <c r="L602" s="160">
        <f>IF($E$438&gt;0,'Assumptions (NG)'!AC$13*Model!$E$438*(AVERAGE('Assumptions (NG)'!$B$2:$C$2)*'Assumptions (NG)'!$D$17+AVERAGE('Assumptions (NG)'!$B$3:$C$3)*'Assumptions (NG)'!$D$18)/10^9,0)</f>
        <v>0.2423388555</v>
      </c>
      <c r="M602" s="160">
        <f>IF($E$438&gt;0,'Assumptions (NG)'!AD$13*Model!$E$438*(AVERAGE('Assumptions (NG)'!$B$2:$C$2)*'Assumptions (NG)'!$D$17+AVERAGE('Assumptions (NG)'!$B$3:$C$3)*'Assumptions (NG)'!$D$18)/10^9,0)</f>
        <v>0.2427495994</v>
      </c>
      <c r="N602" s="160">
        <f>IF($E$438&gt;0,'Assumptions (NG)'!AE$13*Model!$E$438*(AVERAGE('Assumptions (NG)'!$B$2:$C$2)*'Assumptions (NG)'!$D$17+AVERAGE('Assumptions (NG)'!$B$3:$C$3)*'Assumptions (NG)'!$D$18)/10^9,0)</f>
        <v>0.2423388555</v>
      </c>
      <c r="O602" s="160">
        <f>IF($E$438&gt;0,'Assumptions (NG)'!AF$13*Model!$E$438*(AVERAGE('Assumptions (NG)'!$B$2:$C$2)*'Assumptions (NG)'!$D$17+AVERAGE('Assumptions (NG)'!$B$3:$C$3)*'Assumptions (NG)'!$D$18)/10^9,0)</f>
        <v>0.2427495994</v>
      </c>
      <c r="P602" s="160">
        <f>IF($E$438&gt;0,'Assumptions (NG)'!AG$13*Model!$E$438*(AVERAGE('Assumptions (NG)'!$B$2:$C$2)*'Assumptions (NG)'!$D$17+AVERAGE('Assumptions (NG)'!$B$3:$C$3)*'Assumptions (NG)'!$D$18)/10^9,0)</f>
        <v>0.2423388555</v>
      </c>
      <c r="Q602" s="160">
        <f>IF($E$438&gt;0,'Assumptions (NG)'!AH$13*Model!$E$438*(AVERAGE('Assumptions (NG)'!$B$2:$C$2)*'Assumptions (NG)'!$D$17+AVERAGE('Assumptions (NG)'!$B$3:$C$3)*'Assumptions (NG)'!$D$18)/10^9,0)</f>
        <v>0.2427495994</v>
      </c>
      <c r="R602" s="160">
        <f>IF($E$438&gt;0,'Assumptions (NG)'!AI$13*Model!$E$438*(AVERAGE('Assumptions (NG)'!$B$2:$C$2)*'Assumptions (NG)'!$D$17+AVERAGE('Assumptions (NG)'!$B$3:$C$3)*'Assumptions (NG)'!$D$18)/10^9,0)</f>
        <v>0.2423388555</v>
      </c>
      <c r="S602" s="160">
        <f>IF($E$438&gt;0,'Assumptions (NG)'!AJ$13*Model!$E$438*(AVERAGE('Assumptions (NG)'!$B$2:$C$2)*'Assumptions (NG)'!$D$17+AVERAGE('Assumptions (NG)'!$B$3:$C$3)*'Assumptions (NG)'!$D$18)/10^9,0)</f>
        <v>0.2427495994</v>
      </c>
      <c r="T602" s="160">
        <f>IF($E$438&gt;0,'Assumptions (NG)'!AK$13*Model!$E$438*(AVERAGE('Assumptions (NG)'!$B$2:$C$2)*'Assumptions (NG)'!$D$17+AVERAGE('Assumptions (NG)'!$B$3:$C$3)*'Assumptions (NG)'!$D$18)/10^9,0)</f>
        <v>0.1211694278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0.2615959483</v>
      </c>
      <c r="G603" s="160">
        <f>IF($F$438&gt;0,'Assumptions (NG)'!W$13*Model!$F$438*('Assumptions (NG)'!$E$17*AVERAGE('Assumptions (NG)'!$B$2:$D$2)+'Assumptions (NG)'!$E$18*AVERAGE('Assumptions (NG)'!$B$3:$D$3))/10^9,0)</f>
        <v>0.4970323018</v>
      </c>
      <c r="H603" s="160">
        <f>IF($F$438&gt;0,'Assumptions (NG)'!X$13*Model!$F$438*('Assumptions (NG)'!$E$17*AVERAGE('Assumptions (NG)'!$B$2:$D$2)+'Assumptions (NG)'!$E$18*AVERAGE('Assumptions (NG)'!$B$3:$D$3))/10^9,0)</f>
        <v>0.4473290717</v>
      </c>
      <c r="I603" s="160">
        <f>IF($F$438&gt;0,'Assumptions (NG)'!Y$13*Model!$F$438*('Assumptions (NG)'!$E$17*AVERAGE('Assumptions (NG)'!$B$2:$D$2)+'Assumptions (NG)'!$E$18*AVERAGE('Assumptions (NG)'!$B$3:$D$3))/10^9,0)</f>
        <v>0.4028577604</v>
      </c>
      <c r="J603" s="160">
        <f>IF($F$438&gt;0,'Assumptions (NG)'!Z$13*Model!$F$438*('Assumptions (NG)'!$E$17*AVERAGE('Assumptions (NG)'!$B$2:$D$2)+'Assumptions (NG)'!$E$18*AVERAGE('Assumptions (NG)'!$B$3:$D$3))/10^9,0)</f>
        <v>0.3625719844</v>
      </c>
      <c r="K603" s="226" t="s">
        <v>398</v>
      </c>
      <c r="L603" s="160">
        <f>IF($F$438&gt;0,'Assumptions (NG)'!AB$13*Model!$F$438*('Assumptions (NG)'!$E$17*AVERAGE('Assumptions (NG)'!$B$2:$D$2)+'Assumptions (NG)'!$E$18*AVERAGE('Assumptions (NG)'!$B$3:$D$3))/10^9,0)</f>
        <v>0.308683219</v>
      </c>
      <c r="M603" s="160">
        <f>IF($F$438&gt;0,'Assumptions (NG)'!AC$13*Model!$F$438*('Assumptions (NG)'!$E$17*AVERAGE('Assumptions (NG)'!$B$2:$D$2)+'Assumptions (NG)'!$E$18*AVERAGE('Assumptions (NG)'!$B$3:$D$3))/10^9,0)</f>
        <v>0.308683219</v>
      </c>
      <c r="N603" s="160">
        <f>IF($F$438&gt;0,'Assumptions (NG)'!AD$13*Model!$F$438*('Assumptions (NG)'!$E$17*AVERAGE('Assumptions (NG)'!$B$2:$D$2)+'Assumptions (NG)'!$E$18*AVERAGE('Assumptions (NG)'!$B$3:$D$3))/10^9,0)</f>
        <v>0.3092064109</v>
      </c>
      <c r="O603" s="160">
        <f>IF($F$438&gt;0,'Assumptions (NG)'!AE$13*Model!$F$438*('Assumptions (NG)'!$E$17*AVERAGE('Assumptions (NG)'!$B$2:$D$2)+'Assumptions (NG)'!$E$18*AVERAGE('Assumptions (NG)'!$B$3:$D$3))/10^9,0)</f>
        <v>0.308683219</v>
      </c>
      <c r="P603" s="160">
        <f>IF($F$438&gt;0,'Assumptions (NG)'!AF$13*Model!$F$438*('Assumptions (NG)'!$E$17*AVERAGE('Assumptions (NG)'!$B$2:$D$2)+'Assumptions (NG)'!$E$18*AVERAGE('Assumptions (NG)'!$B$3:$D$3))/10^9,0)</f>
        <v>0.3092064109</v>
      </c>
      <c r="Q603" s="160">
        <f>IF($F$438&gt;0,'Assumptions (NG)'!AG$13*Model!$F$438*('Assumptions (NG)'!$E$17*AVERAGE('Assumptions (NG)'!$B$2:$D$2)+'Assumptions (NG)'!$E$18*AVERAGE('Assumptions (NG)'!$B$3:$D$3))/10^9,0)</f>
        <v>0.308683219</v>
      </c>
      <c r="R603" s="160">
        <f>IF($F$438&gt;0,'Assumptions (NG)'!AH$13*Model!$F$438*('Assumptions (NG)'!$E$17*AVERAGE('Assumptions (NG)'!$B$2:$D$2)+'Assumptions (NG)'!$E$18*AVERAGE('Assumptions (NG)'!$B$3:$D$3))/10^9,0)</f>
        <v>0.3092064109</v>
      </c>
      <c r="S603" s="160">
        <f>IF($F$438&gt;0,'Assumptions (NG)'!AI$13*Model!$F$438*('Assumptions (NG)'!$E$17*AVERAGE('Assumptions (NG)'!$B$2:$D$2)+'Assumptions (NG)'!$E$18*AVERAGE('Assumptions (NG)'!$B$3:$D$3))/10^9,0)</f>
        <v>0.308683219</v>
      </c>
      <c r="T603" s="160">
        <f>IF($F$438&gt;0,'Assumptions (NG)'!AJ$13*Model!$F$438*('Assumptions (NG)'!$E$17*AVERAGE('Assumptions (NG)'!$B$2:$D$2)+'Assumptions (NG)'!$E$18*AVERAGE('Assumptions (NG)'!$B$3:$D$3))/10^9,0)</f>
        <v>0.3092064109</v>
      </c>
      <c r="U603" s="160">
        <f>IF($F$438&gt;0,'Assumptions (NG)'!AK$13*Model!$F$438*('Assumptions (NG)'!$E$17*AVERAGE('Assumptions (NG)'!$B$2:$D$2)+'Assumptions (NG)'!$E$18*AVERAGE('Assumptions (NG)'!$B$3:$D$3))/10^9,0)</f>
        <v>0.1543416095</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0.07737396087</v>
      </c>
      <c r="H604" s="160">
        <f>IF($G$438&gt;0,'Assumptions (NG)'!W$13*Model!$G$438*('Assumptions (NG)'!$F$17*AVERAGE('Assumptions (NG)'!$C$2:$E$2)+'Assumptions (NG)'!$F$18*AVERAGE('Assumptions (NG)'!$C$3:$E$3))/10^9,0)</f>
        <v>0.1470105257</v>
      </c>
      <c r="I604" s="160">
        <f>IF($G$438&gt;0,'Assumptions (NG)'!X$13*Model!$G$438*('Assumptions (NG)'!$F$17*AVERAGE('Assumptions (NG)'!$C$2:$E$2)+'Assumptions (NG)'!$F$18*AVERAGE('Assumptions (NG)'!$C$3:$E$3))/10^9,0)</f>
        <v>0.1323094731</v>
      </c>
      <c r="J604" s="160">
        <f>IF($G$438&gt;0,'Assumptions (NG)'!Y$13*Model!$G$438*('Assumptions (NG)'!$F$17*AVERAGE('Assumptions (NG)'!$C$2:$E$2)+'Assumptions (NG)'!$F$18*AVERAGE('Assumptions (NG)'!$C$3:$E$3))/10^9,0)</f>
        <v>0.1191558997</v>
      </c>
      <c r="K604" s="160">
        <f>IF($G$438&gt;0,'Assumptions (NG)'!Z$13*Model!$G$438*('Assumptions (NG)'!$F$17*AVERAGE('Assumptions (NG)'!$C$2:$E$2)+'Assumptions (NG)'!$F$18*AVERAGE('Assumptions (NG)'!$C$3:$E$3))/10^9,0)</f>
        <v>0.1072403098</v>
      </c>
      <c r="L604" s="160">
        <f>IF($G$438&gt;0,'Assumptions (NG)'!AA$13*Model!$G$438*('Assumptions (NG)'!$F$17*AVERAGE('Assumptions (NG)'!$C$2:$E$2)+'Assumptions (NG)'!$F$18*AVERAGE('Assumptions (NG)'!$C$3:$E$3))/10^9,0)</f>
        <v>0.09640795525</v>
      </c>
      <c r="M604" s="160">
        <f>IF($G$438&gt;0,'Assumptions (NG)'!AB$13*Model!$G$438*('Assumptions (NG)'!$F$17*AVERAGE('Assumptions (NG)'!$C$2:$E$2)+'Assumptions (NG)'!$F$18*AVERAGE('Assumptions (NG)'!$C$3:$E$3))/10^9,0)</f>
        <v>0.09130127383</v>
      </c>
      <c r="N604" s="160">
        <f>IF($G$438&gt;0,'Assumptions (NG)'!AC$13*Model!$G$438*('Assumptions (NG)'!$F$17*AVERAGE('Assumptions (NG)'!$C$2:$E$2)+'Assumptions (NG)'!$F$18*AVERAGE('Assumptions (NG)'!$C$3:$E$3))/10^9,0)</f>
        <v>0.09130127383</v>
      </c>
      <c r="O604" s="160">
        <f>IF($G$438&gt;0,'Assumptions (NG)'!AD$13*Model!$G$438*('Assumptions (NG)'!$F$17*AVERAGE('Assumptions (NG)'!$C$2:$E$2)+'Assumptions (NG)'!$F$18*AVERAGE('Assumptions (NG)'!$C$3:$E$3))/10^9,0)</f>
        <v>0.09145602175</v>
      </c>
      <c r="P604" s="160">
        <f>IF($G$438&gt;0,'Assumptions (NG)'!AE$13*Model!$G$438*('Assumptions (NG)'!$F$17*AVERAGE('Assumptions (NG)'!$C$2:$E$2)+'Assumptions (NG)'!$F$18*AVERAGE('Assumptions (NG)'!$C$3:$E$3))/10^9,0)</f>
        <v>0.09130127383</v>
      </c>
      <c r="Q604" s="160">
        <f>IF($G$438&gt;0,'Assumptions (NG)'!AF$13*Model!$G$438*('Assumptions (NG)'!$F$17*AVERAGE('Assumptions (NG)'!$C$2:$E$2)+'Assumptions (NG)'!$F$18*AVERAGE('Assumptions (NG)'!$C$3:$E$3))/10^9,0)</f>
        <v>0.09145602175</v>
      </c>
      <c r="R604" s="160">
        <f>IF($G$438&gt;0,'Assumptions (NG)'!AG$13*Model!$G$438*('Assumptions (NG)'!$F$17*AVERAGE('Assumptions (NG)'!$C$2:$E$2)+'Assumptions (NG)'!$F$18*AVERAGE('Assumptions (NG)'!$C$3:$E$3))/10^9,0)</f>
        <v>0.09130127383</v>
      </c>
      <c r="S604" s="160">
        <f>IF($G$438&gt;0,'Assumptions (NG)'!AH$13*Model!$G$438*('Assumptions (NG)'!$F$17*AVERAGE('Assumptions (NG)'!$C$2:$E$2)+'Assumptions (NG)'!$F$18*AVERAGE('Assumptions (NG)'!$C$3:$E$3))/10^9,0)</f>
        <v>0.09145602175</v>
      </c>
      <c r="T604" s="160">
        <f>IF($G$438&gt;0,'Assumptions (NG)'!AI$13*Model!$G$438*('Assumptions (NG)'!$F$17*AVERAGE('Assumptions (NG)'!$C$2:$E$2)+'Assumptions (NG)'!$F$18*AVERAGE('Assumptions (NG)'!$C$3:$E$3))/10^9,0)</f>
        <v>0.09130127383</v>
      </c>
      <c r="U604" s="160">
        <f>IF($G$438&gt;0,'Assumptions (NG)'!AJ$13*Model!$G$438*('Assumptions (NG)'!$F$17*AVERAGE('Assumptions (NG)'!$C$2:$E$2)+'Assumptions (NG)'!$F$18*AVERAGE('Assumptions (NG)'!$C$3:$E$3))/10^9,0)</f>
        <v>0.09145602175</v>
      </c>
      <c r="V604" s="160">
        <f>IF($G$438&gt;0,'Assumptions (NG)'!AK$13*Model!$G$438*('Assumptions (NG)'!$F$17*AVERAGE('Assumptions (NG)'!$C$2:$E$2)+'Assumptions (NG)'!$F$18*AVERAGE('Assumptions (NG)'!$C$3:$E$3))/10^9,0)</f>
        <v>0.04565063691</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0.04330029505</v>
      </c>
      <c r="I605" s="160">
        <f>IF($H$438&gt;0,'Assumptions (NG)'!W$13*Model!$H$438*('Assumptions (NG)'!$G$17*AVERAGE('Assumptions (NG)'!$D$2:$F$2)+'Assumptions (NG)'!$G$18*AVERAGE('Assumptions (NG)'!$D$3:$F$3))/10^9,0)</f>
        <v>0.08227056059</v>
      </c>
      <c r="J605" s="160">
        <f>IF($H$438&gt;0,'Assumptions (NG)'!X$13*Model!$H$438*('Assumptions (NG)'!$G$17*AVERAGE('Assumptions (NG)'!$D$2:$F$2)+'Assumptions (NG)'!$G$18*AVERAGE('Assumptions (NG)'!$D$3:$F$3))/10^9,0)</f>
        <v>0.07404350453</v>
      </c>
      <c r="K605" s="160">
        <f>IF($H$438&gt;0,'Assumptions (NG)'!Y$13*Model!$H$438*('Assumptions (NG)'!$G$17*AVERAGE('Assumptions (NG)'!$D$2:$F$2)+'Assumptions (NG)'!$G$18*AVERAGE('Assumptions (NG)'!$D$3:$F$3))/10^9,0)</f>
        <v>0.06668245437</v>
      </c>
      <c r="L605" s="160">
        <f>IF($H$438&gt;0,'Assumptions (NG)'!Z$13*Model!$H$438*('Assumptions (NG)'!$G$17*AVERAGE('Assumptions (NG)'!$D$2:$F$2)+'Assumptions (NG)'!$G$18*AVERAGE('Assumptions (NG)'!$D$3:$F$3))/10^9,0)</f>
        <v>0.06001420894</v>
      </c>
      <c r="M605" s="160">
        <f>IF($H$438&gt;0,'Assumptions (NG)'!AA$13*Model!$H$438*('Assumptions (NG)'!$G$17*AVERAGE('Assumptions (NG)'!$D$2:$F$2)+'Assumptions (NG)'!$G$18*AVERAGE('Assumptions (NG)'!$D$3:$F$3))/10^9,0)</f>
        <v>0.05395216763</v>
      </c>
      <c r="N605" s="160">
        <f>IF($H$438&gt;0,'Assumptions (NG)'!AB$13*Model!$H$438*('Assumptions (NG)'!$G$17*AVERAGE('Assumptions (NG)'!$D$2:$F$2)+'Assumptions (NG)'!$G$18*AVERAGE('Assumptions (NG)'!$D$3:$F$3))/10^9,0)</f>
        <v>0.05109434816</v>
      </c>
      <c r="O605" s="160">
        <f>IF($H$438&gt;0,'Assumptions (NG)'!AC$13*Model!$H$438*('Assumptions (NG)'!$G$17*AVERAGE('Assumptions (NG)'!$D$2:$F$2)+'Assumptions (NG)'!$G$18*AVERAGE('Assumptions (NG)'!$D$3:$F$3))/10^9,0)</f>
        <v>0.05109434816</v>
      </c>
      <c r="P605" s="160">
        <f>IF($H$438&gt;0,'Assumptions (NG)'!AD$13*Model!$H$438*('Assumptions (NG)'!$G$17*AVERAGE('Assumptions (NG)'!$D$2:$F$2)+'Assumptions (NG)'!$G$18*AVERAGE('Assumptions (NG)'!$D$3:$F$3))/10^9,0)</f>
        <v>0.05118094875</v>
      </c>
      <c r="Q605" s="160">
        <f>IF($H$438&gt;0,'Assumptions (NG)'!AE$13*Model!$H$438*('Assumptions (NG)'!$G$17*AVERAGE('Assumptions (NG)'!$D$2:$F$2)+'Assumptions (NG)'!$G$18*AVERAGE('Assumptions (NG)'!$D$3:$F$3))/10^9,0)</f>
        <v>0.05109434816</v>
      </c>
      <c r="R605" s="160">
        <f>IF($H$438&gt;0,'Assumptions (NG)'!AF$13*Model!$H$438*('Assumptions (NG)'!$G$17*AVERAGE('Assumptions (NG)'!$D$2:$F$2)+'Assumptions (NG)'!$G$18*AVERAGE('Assumptions (NG)'!$D$3:$F$3))/10^9,0)</f>
        <v>0.05118094875</v>
      </c>
      <c r="S605" s="160">
        <f>IF($H$438&gt;0,'Assumptions (NG)'!AG$13*Model!$H$438*('Assumptions (NG)'!$G$17*AVERAGE('Assumptions (NG)'!$D$2:$F$2)+'Assumptions (NG)'!$G$18*AVERAGE('Assumptions (NG)'!$D$3:$F$3))/10^9,0)</f>
        <v>0.05109434816</v>
      </c>
      <c r="T605" s="160">
        <f>IF($H$438&gt;0,'Assumptions (NG)'!AH$13*Model!$H$438*('Assumptions (NG)'!$G$17*AVERAGE('Assumptions (NG)'!$D$2:$F$2)+'Assumptions (NG)'!$G$18*AVERAGE('Assumptions (NG)'!$D$3:$F$3))/10^9,0)</f>
        <v>0.05118094875</v>
      </c>
      <c r="U605" s="160">
        <f>IF($H$438&gt;0,'Assumptions (NG)'!AI$13*Model!$H$438*('Assumptions (NG)'!$G$17*AVERAGE('Assumptions (NG)'!$D$2:$F$2)+'Assumptions (NG)'!$G$18*AVERAGE('Assumptions (NG)'!$D$3:$F$3))/10^9,0)</f>
        <v>0.05109434816</v>
      </c>
      <c r="V605" s="160">
        <f>IF($H$438&gt;0,'Assumptions (NG)'!AJ$13*Model!$H$438*('Assumptions (NG)'!$G$17*AVERAGE('Assumptions (NG)'!$D$2:$F$2)+'Assumptions (NG)'!$G$18*AVERAGE('Assumptions (NG)'!$D$3:$F$3))/10^9,0)</f>
        <v>0.05118094875</v>
      </c>
      <c r="W605" s="160">
        <f>IF($H$438&gt;0,'Assumptions (NG)'!AK$13*Model!$H$438*('Assumptions (NG)'!$G$17*AVERAGE('Assumptions (NG)'!$D$2:$F$2)+'Assumptions (NG)'!$G$18*AVERAGE('Assumptions (NG)'!$D$3:$F$3))/10^9,0)</f>
        <v>0.02554717408</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0.02701579893</v>
      </c>
      <c r="J606" s="160">
        <f>IF($I$438&gt;0,'Assumptions (NG)'!W$13*Model!$I$438*('Assumptions (NG)'!$H$17*AVERAGE('Assumptions (NG)'!$E$2:$G$2)+'Assumptions (NG)'!$H$18*AVERAGE('Assumptions (NG)'!$E$3:$G$3))/10^9,0)</f>
        <v>0.05133001796</v>
      </c>
      <c r="K606" s="160">
        <f>IF($I$438&gt;0,'Assumptions (NG)'!X$13*Model!$I$438*('Assumptions (NG)'!$H$17*AVERAGE('Assumptions (NG)'!$E$2:$G$2)+'Assumptions (NG)'!$H$18*AVERAGE('Assumptions (NG)'!$E$3:$G$3))/10^9,0)</f>
        <v>0.04619701616</v>
      </c>
      <c r="L606" s="160">
        <f>IF($I$438&gt;0,'Assumptions (NG)'!Y$13*Model!$I$438*('Assumptions (NG)'!$H$17*AVERAGE('Assumptions (NG)'!$E$2:$G$2)+'Assumptions (NG)'!$H$18*AVERAGE('Assumptions (NG)'!$E$3:$G$3))/10^9,0)</f>
        <v>0.04160433035</v>
      </c>
      <c r="M606" s="160">
        <f>IF($I$438&gt;0,'Assumptions (NG)'!Z$13*Model!$I$438*('Assumptions (NG)'!$H$17*AVERAGE('Assumptions (NG)'!$E$2:$G$2)+'Assumptions (NG)'!$H$18*AVERAGE('Assumptions (NG)'!$E$3:$G$3))/10^9,0)</f>
        <v>0.03744389731</v>
      </c>
      <c r="N606" s="160">
        <f>IF($I$438&gt;0,'Assumptions (NG)'!AA$13*Model!$I$438*('Assumptions (NG)'!$H$17*AVERAGE('Assumptions (NG)'!$E$2:$G$2)+'Assumptions (NG)'!$H$18*AVERAGE('Assumptions (NG)'!$E$3:$G$3))/10^9,0)</f>
        <v>0.03366168546</v>
      </c>
      <c r="O606" s="160">
        <f>IF($I$438&gt;0,'Assumptions (NG)'!AB$13*Model!$I$438*('Assumptions (NG)'!$H$17*AVERAGE('Assumptions (NG)'!$E$2:$G$2)+'Assumptions (NG)'!$H$18*AVERAGE('Assumptions (NG)'!$E$3:$G$3))/10^9,0)</f>
        <v>0.03187864273</v>
      </c>
      <c r="P606" s="160">
        <f>IF($I$438&gt;0,'Assumptions (NG)'!AC$13*Model!$I$438*('Assumptions (NG)'!$H$17*AVERAGE('Assumptions (NG)'!$E$2:$G$2)+'Assumptions (NG)'!$H$18*AVERAGE('Assumptions (NG)'!$E$3:$G$3))/10^9,0)</f>
        <v>0.03187864273</v>
      </c>
      <c r="Q606" s="160">
        <f>IF($I$438&gt;0,'Assumptions (NG)'!AD$13*Model!$I$438*('Assumptions (NG)'!$H$17*AVERAGE('Assumptions (NG)'!$E$2:$G$2)+'Assumptions (NG)'!$H$18*AVERAGE('Assumptions (NG)'!$E$3:$G$3))/10^9,0)</f>
        <v>0.03193267433</v>
      </c>
      <c r="R606" s="160">
        <f>IF($I$438&gt;0,'Assumptions (NG)'!AE$13*Model!$I$438*('Assumptions (NG)'!$H$17*AVERAGE('Assumptions (NG)'!$E$2:$G$2)+'Assumptions (NG)'!$H$18*AVERAGE('Assumptions (NG)'!$E$3:$G$3))/10^9,0)</f>
        <v>0.03187864273</v>
      </c>
      <c r="S606" s="160">
        <f>IF($I$438&gt;0,'Assumptions (NG)'!AF$13*Model!$I$438*('Assumptions (NG)'!$H$17*AVERAGE('Assumptions (NG)'!$E$2:$G$2)+'Assumptions (NG)'!$H$18*AVERAGE('Assumptions (NG)'!$E$3:$G$3))/10^9,0)</f>
        <v>0.03193267433</v>
      </c>
      <c r="T606" s="160">
        <f>IF($I$438&gt;0,'Assumptions (NG)'!AG$13*Model!$I$438*('Assumptions (NG)'!$H$17*AVERAGE('Assumptions (NG)'!$E$2:$G$2)+'Assumptions (NG)'!$H$18*AVERAGE('Assumptions (NG)'!$E$3:$G$3))/10^9,0)</f>
        <v>0.03187864273</v>
      </c>
      <c r="U606" s="160">
        <f>IF($I$438&gt;0,'Assumptions (NG)'!AH$13*Model!$I$438*('Assumptions (NG)'!$H$17*AVERAGE('Assumptions (NG)'!$E$2:$G$2)+'Assumptions (NG)'!$H$18*AVERAGE('Assumptions (NG)'!$E$3:$G$3))/10^9,0)</f>
        <v>0.03193267433</v>
      </c>
      <c r="V606" s="160">
        <f>IF($I$438&gt;0,'Assumptions (NG)'!AI$13*Model!$I$438*('Assumptions (NG)'!$H$17*AVERAGE('Assumptions (NG)'!$E$2:$G$2)+'Assumptions (NG)'!$H$18*AVERAGE('Assumptions (NG)'!$E$3:$G$3))/10^9,0)</f>
        <v>0.03187864273</v>
      </c>
      <c r="W606" s="160">
        <f>IF($I$438&gt;0,'Assumptions (NG)'!AJ$13*Model!$I$438*('Assumptions (NG)'!$H$17*AVERAGE('Assumptions (NG)'!$E$2:$G$2)+'Assumptions (NG)'!$H$18*AVERAGE('Assumptions (NG)'!$E$3:$G$3))/10^9,0)</f>
        <v>0.03193267433</v>
      </c>
      <c r="X606" s="160">
        <f>IF($I$438&gt;0,'Assumptions (NG)'!AK$13*Model!$I$438*('Assumptions (NG)'!$H$17*AVERAGE('Assumptions (NG)'!$E$2:$G$2)+'Assumptions (NG)'!$H$18*AVERAGE('Assumptions (NG)'!$E$3:$G$3))/10^9,0)</f>
        <v>0.01593932137</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v>
      </c>
      <c r="K607" s="160">
        <f>IF($J$438&gt;0,'Assumptions (NG)'!W$13*Model!$J$438*('Assumptions (NG)'!$I$17*AVERAGE('Assumptions (NG)'!$F$2:$H$2)+'Assumptions (NG)'!$I$18*AVERAGE('Assumptions (NG)'!$F$3:$H$3))/10^9,0)</f>
        <v>0</v>
      </c>
      <c r="L607" s="160">
        <f>IF($J$438&gt;0,'Assumptions (NG)'!X$13*Model!$J$438*('Assumptions (NG)'!$I$17*AVERAGE('Assumptions (NG)'!$F$2:$H$2)+'Assumptions (NG)'!$I$18*AVERAGE('Assumptions (NG)'!$F$3:$H$3))/10^9,0)</f>
        <v>0</v>
      </c>
      <c r="M607" s="160">
        <f>IF($J$438&gt;0,'Assumptions (NG)'!Y$13*Model!$J$438*('Assumptions (NG)'!$I$17*AVERAGE('Assumptions (NG)'!$F$2:$H$2)+'Assumptions (NG)'!$I$18*AVERAGE('Assumptions (NG)'!$F$3:$H$3))/10^9,0)</f>
        <v>0</v>
      </c>
      <c r="N607" s="160">
        <f>IF($J$438&gt;0,'Assumptions (NG)'!Z$13*Model!$J$438*('Assumptions (NG)'!$I$17*AVERAGE('Assumptions (NG)'!$F$2:$H$2)+'Assumptions (NG)'!$I$18*AVERAGE('Assumptions (NG)'!$F$3:$H$3))/10^9,0)</f>
        <v>0</v>
      </c>
      <c r="O607" s="160">
        <f>IF($J$438&gt;0,'Assumptions (NG)'!AA$13*Model!$J$438*('Assumptions (NG)'!$I$17*AVERAGE('Assumptions (NG)'!$F$2:$H$2)+'Assumptions (NG)'!$I$18*AVERAGE('Assumptions (NG)'!$F$3:$H$3))/10^9,0)</f>
        <v>0</v>
      </c>
      <c r="P607" s="160">
        <f>IF($J$438&gt;0,'Assumptions (NG)'!AB$13*Model!$J$438*('Assumptions (NG)'!$I$17*AVERAGE('Assumptions (NG)'!$F$2:$H$2)+'Assumptions (NG)'!$I$18*AVERAGE('Assumptions (NG)'!$F$3:$H$3))/10^9,0)</f>
        <v>0</v>
      </c>
      <c r="Q607" s="160">
        <f>IF($J$438&gt;0,'Assumptions (NG)'!AC$13*Model!$J$438*('Assumptions (NG)'!$I$17*AVERAGE('Assumptions (NG)'!$F$2:$H$2)+'Assumptions (NG)'!$I$18*AVERAGE('Assumptions (NG)'!$F$3:$H$3))/10^9,0)</f>
        <v>0</v>
      </c>
      <c r="R607" s="160">
        <f>IF($J$438&gt;0,'Assumptions (NG)'!AD$13*Model!$J$438*('Assumptions (NG)'!$I$17*AVERAGE('Assumptions (NG)'!$F$2:$H$2)+'Assumptions (NG)'!$I$18*AVERAGE('Assumptions (NG)'!$F$3:$H$3))/10^9,0)</f>
        <v>0</v>
      </c>
      <c r="S607" s="160">
        <f>IF($J$438&gt;0,'Assumptions (NG)'!AE$13*Model!$J$438*('Assumptions (NG)'!$I$17*AVERAGE('Assumptions (NG)'!$F$2:$H$2)+'Assumptions (NG)'!$I$18*AVERAGE('Assumptions (NG)'!$F$3:$H$3))/10^9,0)</f>
        <v>0</v>
      </c>
      <c r="T607" s="160">
        <f>IF($J$438&gt;0,'Assumptions (NG)'!AF$13*Model!$J$438*('Assumptions (NG)'!$I$17*AVERAGE('Assumptions (NG)'!$F$2:$H$2)+'Assumptions (NG)'!$I$18*AVERAGE('Assumptions (NG)'!$F$3:$H$3))/10^9,0)</f>
        <v>0</v>
      </c>
      <c r="U607" s="160">
        <f>IF($J$438&gt;0,'Assumptions (NG)'!AG$13*Model!$J$438*('Assumptions (NG)'!$I$17*AVERAGE('Assumptions (NG)'!$F$2:$H$2)+'Assumptions (NG)'!$I$18*AVERAGE('Assumptions (NG)'!$F$3:$H$3))/10^9,0)</f>
        <v>0</v>
      </c>
      <c r="V607" s="160">
        <f>IF($J$438&gt;0,'Assumptions (NG)'!AH$13*Model!$J$438*('Assumptions (NG)'!$I$17*AVERAGE('Assumptions (NG)'!$F$2:$H$2)+'Assumptions (NG)'!$I$18*AVERAGE('Assumptions (NG)'!$F$3:$H$3))/10^9,0)</f>
        <v>0</v>
      </c>
      <c r="W607" s="160">
        <f>IF($J$438&gt;0,'Assumptions (NG)'!AI$13*Model!$J$438*('Assumptions (NG)'!$I$17*AVERAGE('Assumptions (NG)'!$F$2:$H$2)+'Assumptions (NG)'!$I$18*AVERAGE('Assumptions (NG)'!$F$3:$H$3))/10^9,0)</f>
        <v>0</v>
      </c>
      <c r="X607" s="160">
        <f>IF($J$438&gt;0,'Assumptions (NG)'!AJ$13*Model!$J$438*('Assumptions (NG)'!$I$17*AVERAGE('Assumptions (NG)'!$F$2:$H$2)+'Assumptions (NG)'!$I$18*AVERAGE('Assumptions (NG)'!$F$3:$H$3))/10^9,0)</f>
        <v>0</v>
      </c>
      <c r="Y607" s="160">
        <f>IF($J$438&gt;0,'Assumptions (NG)'!AK$13*Model!$J$438*('Assumptions (NG)'!$I$17*AVERAGE('Assumptions (NG)'!$F$2:$H$2)+'Assumptions (NG)'!$I$18*AVERAGE('Assumptions (NG)'!$F$3:$H$3))/10^9,0)</f>
        <v>0</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0.02301565422</v>
      </c>
      <c r="L608" s="160">
        <f>IF($K$438&gt;0,'Assumptions (NG)'!W$13*Model!$K$438*('Assumptions (NG)'!$J$17*AVERAGE('Assumptions (NG)'!$G$2:$I$2)+'Assumptions (NG)'!$J$18*AVERAGE('Assumptions (NG)'!$G$3:$I$3))/10^9,0)</f>
        <v>0.04372974301</v>
      </c>
      <c r="M608" s="160">
        <f>IF($K$438&gt;0,'Assumptions (NG)'!X$13*Model!$K$438*('Assumptions (NG)'!$J$17*AVERAGE('Assumptions (NG)'!$G$2:$I$2)+'Assumptions (NG)'!$J$18*AVERAGE('Assumptions (NG)'!$G$3:$I$3))/10^9,0)</f>
        <v>0.03935676871</v>
      </c>
      <c r="N608" s="160">
        <f>IF($K$438&gt;0,'Assumptions (NG)'!Y$13*Model!$K$438*('Assumptions (NG)'!$J$17*AVERAGE('Assumptions (NG)'!$G$2:$I$2)+'Assumptions (NG)'!$J$18*AVERAGE('Assumptions (NG)'!$G$3:$I$3))/10^9,0)</f>
        <v>0.03544410749</v>
      </c>
      <c r="O608" s="160">
        <f>IF($K$438&gt;0,'Assumptions (NG)'!Z$13*Model!$K$438*('Assumptions (NG)'!$J$17*AVERAGE('Assumptions (NG)'!$G$2:$I$2)+'Assumptions (NG)'!$J$18*AVERAGE('Assumptions (NG)'!$G$3:$I$3))/10^9,0)</f>
        <v>0.03189969674</v>
      </c>
      <c r="P608" s="160">
        <f>IF($K$438&gt;0,'Assumptions (NG)'!AA$13*Model!$K$438*('Assumptions (NG)'!$J$17*AVERAGE('Assumptions (NG)'!$G$2:$I$2)+'Assumptions (NG)'!$J$18*AVERAGE('Assumptions (NG)'!$G$3:$I$3))/10^9,0)</f>
        <v>0.02867750515</v>
      </c>
      <c r="Q608" s="160">
        <f>IF($K$438&gt;0,'Assumptions (NG)'!AB$13*Model!$K$438*('Assumptions (NG)'!$J$17*AVERAGE('Assumptions (NG)'!$G$2:$I$2)+'Assumptions (NG)'!$J$18*AVERAGE('Assumptions (NG)'!$G$3:$I$3))/10^9,0)</f>
        <v>0.02715847197</v>
      </c>
      <c r="R608" s="160">
        <f>IF($K$438&gt;0,'Assumptions (NG)'!AC$13*Model!$K$438*('Assumptions (NG)'!$J$17*AVERAGE('Assumptions (NG)'!$G$2:$I$2)+'Assumptions (NG)'!$J$18*AVERAGE('Assumptions (NG)'!$G$3:$I$3))/10^9,0)</f>
        <v>0.02715847197</v>
      </c>
      <c r="S608" s="160">
        <f>IF($K$438&gt;0,'Assumptions (NG)'!AD$13*Model!$K$438*('Assumptions (NG)'!$J$17*AVERAGE('Assumptions (NG)'!$G$2:$I$2)+'Assumptions (NG)'!$J$18*AVERAGE('Assumptions (NG)'!$G$3:$I$3))/10^9,0)</f>
        <v>0.02720450328</v>
      </c>
      <c r="T608" s="160">
        <f>IF($K$438&gt;0,'Assumptions (NG)'!AE$13*Model!$K$438*('Assumptions (NG)'!$J$17*AVERAGE('Assumptions (NG)'!$G$2:$I$2)+'Assumptions (NG)'!$J$18*AVERAGE('Assumptions (NG)'!$G$3:$I$3))/10^9,0)</f>
        <v>0.02715847197</v>
      </c>
      <c r="U608" s="160">
        <f>IF($K$438&gt;0,'Assumptions (NG)'!AF$13*Model!$K$438*('Assumptions (NG)'!$J$17*AVERAGE('Assumptions (NG)'!$G$2:$I$2)+'Assumptions (NG)'!$J$18*AVERAGE('Assumptions (NG)'!$G$3:$I$3))/10^9,0)</f>
        <v>0.02720450328</v>
      </c>
      <c r="V608" s="160">
        <f>IF($K$438&gt;0,'Assumptions (NG)'!AG$13*Model!$K$438*('Assumptions (NG)'!$J$17*AVERAGE('Assumptions (NG)'!$G$2:$I$2)+'Assumptions (NG)'!$J$18*AVERAGE('Assumptions (NG)'!$G$3:$I$3))/10^9,0)</f>
        <v>0.02715847197</v>
      </c>
      <c r="W608" s="160">
        <f>IF($K$438&gt;0,'Assumptions (NG)'!AH$13*Model!$K$438*('Assumptions (NG)'!$J$17*AVERAGE('Assumptions (NG)'!$G$2:$I$2)+'Assumptions (NG)'!$J$18*AVERAGE('Assumptions (NG)'!$G$3:$I$3))/10^9,0)</f>
        <v>0.02720450328</v>
      </c>
      <c r="X608" s="160">
        <f>IF($K$438&gt;0,'Assumptions (NG)'!AI$13*Model!$K$438*('Assumptions (NG)'!$J$17*AVERAGE('Assumptions (NG)'!$G$2:$I$2)+'Assumptions (NG)'!$J$18*AVERAGE('Assumptions (NG)'!$G$3:$I$3))/10^9,0)</f>
        <v>0.02715847197</v>
      </c>
      <c r="Y608" s="160">
        <f>IF($K$438&gt;0,'Assumptions (NG)'!AJ$13*Model!$K$438*('Assumptions (NG)'!$J$17*AVERAGE('Assumptions (NG)'!$G$2:$I$2)+'Assumptions (NG)'!$J$18*AVERAGE('Assumptions (NG)'!$G$3:$I$3))/10^9,0)</f>
        <v>0.02720450328</v>
      </c>
      <c r="Z608" s="160">
        <f>IF($K$438&gt;0,'Assumptions (NG)'!AK$13*Model!$K$438*('Assumptions (NG)'!$J$17*AVERAGE('Assumptions (NG)'!$G$2:$I$2)+'Assumptions (NG)'!$J$18*AVERAGE('Assumptions (NG)'!$G$3:$I$3))/10^9,0)</f>
        <v>0.01357923599</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0.05159261731</v>
      </c>
      <c r="N610" s="160">
        <f>IF($M$438&gt;0,'Assumptions (NG)'!W$13*Model!$M$438*('Assumptions (NG)'!$L$17*AVERAGE('Assumptions (NG)'!$I$2:$K$2)+'Assumptions (NG)'!$L$18*AVERAGE('Assumptions (NG)'!$I$3:$K$3))/10^9,0)</f>
        <v>0.09802597288</v>
      </c>
      <c r="O610" s="160">
        <f>IF($M$438&gt;0,'Assumptions (NG)'!X$13*Model!$M$438*('Assumptions (NG)'!$L$17*AVERAGE('Assumptions (NG)'!$I$2:$K$2)+'Assumptions (NG)'!$L$18*AVERAGE('Assumptions (NG)'!$I$3:$K$3))/10^9,0)</f>
        <v>0.08822337559</v>
      </c>
      <c r="P610" s="160">
        <f>IF($M$438&gt;0,'Assumptions (NG)'!Y$13*Model!$M$438*('Assumptions (NG)'!$L$17*AVERAGE('Assumptions (NG)'!$I$2:$K$2)+'Assumptions (NG)'!$L$18*AVERAGE('Assumptions (NG)'!$I$3:$K$3))/10^9,0)</f>
        <v>0.07945263065</v>
      </c>
      <c r="Q610" s="160">
        <f>IF($M$438&gt;0,'Assumptions (NG)'!Z$13*Model!$M$438*('Assumptions (NG)'!$L$17*AVERAGE('Assumptions (NG)'!$I$2:$K$2)+'Assumptions (NG)'!$L$18*AVERAGE('Assumptions (NG)'!$I$3:$K$3))/10^9,0)</f>
        <v>0.07150736759</v>
      </c>
      <c r="R610" s="160">
        <f>IF($M$438&gt;0,'Assumptions (NG)'!AA$13*Model!$M$438*('Assumptions (NG)'!$L$17*AVERAGE('Assumptions (NG)'!$I$2:$K$2)+'Assumptions (NG)'!$L$18*AVERAGE('Assumptions (NG)'!$I$3:$K$3))/10^9,0)</f>
        <v>0.06428440116</v>
      </c>
      <c r="S610" s="160">
        <f>IF($M$438&gt;0,'Assumptions (NG)'!AB$13*Model!$M$438*('Assumptions (NG)'!$L$17*AVERAGE('Assumptions (NG)'!$I$2:$K$2)+'Assumptions (NG)'!$L$18*AVERAGE('Assumptions (NG)'!$I$3:$K$3))/10^9,0)</f>
        <v>0.06087928842</v>
      </c>
      <c r="T610" s="160">
        <f>IF($M$438&gt;0,'Assumptions (NG)'!AC$13*Model!$M$438*('Assumptions (NG)'!$L$17*AVERAGE('Assumptions (NG)'!$I$2:$K$2)+'Assumptions (NG)'!$L$18*AVERAGE('Assumptions (NG)'!$I$3:$K$3))/10^9,0)</f>
        <v>0.06087928842</v>
      </c>
      <c r="U610" s="160">
        <f>IF($M$438&gt;0,'Assumptions (NG)'!AD$13*Model!$M$438*('Assumptions (NG)'!$L$17*AVERAGE('Assumptions (NG)'!$I$2:$K$2)+'Assumptions (NG)'!$L$18*AVERAGE('Assumptions (NG)'!$I$3:$K$3))/10^9,0)</f>
        <v>0.06098247366</v>
      </c>
      <c r="V610" s="160">
        <f>IF($M$438&gt;0,'Assumptions (NG)'!AE$13*Model!$M$438*('Assumptions (NG)'!$L$17*AVERAGE('Assumptions (NG)'!$I$2:$K$2)+'Assumptions (NG)'!$L$18*AVERAGE('Assumptions (NG)'!$I$3:$K$3))/10^9,0)</f>
        <v>0.06087928842</v>
      </c>
      <c r="W610" s="160">
        <f>IF($M$438&gt;0,'Assumptions (NG)'!AF$13*Model!$M$438*('Assumptions (NG)'!$L$17*AVERAGE('Assumptions (NG)'!$I$2:$K$2)+'Assumptions (NG)'!$L$18*AVERAGE('Assumptions (NG)'!$I$3:$K$3))/10^9,0)</f>
        <v>0.06098247366</v>
      </c>
      <c r="X610" s="160">
        <f>IF($M$438&gt;0,'Assumptions (NG)'!AG$13*Model!$M$438*('Assumptions (NG)'!$L$17*AVERAGE('Assumptions (NG)'!$I$2:$K$2)+'Assumptions (NG)'!$L$18*AVERAGE('Assumptions (NG)'!$I$3:$K$3))/10^9,0)</f>
        <v>0.06087928842</v>
      </c>
      <c r="Y610" s="160">
        <f>IF($M$438&gt;0,'Assumptions (NG)'!AH$13*Model!$M$438*('Assumptions (NG)'!$L$17*AVERAGE('Assumptions (NG)'!$I$2:$K$2)+'Assumptions (NG)'!$L$18*AVERAGE('Assumptions (NG)'!$I$3:$K$3))/10^9,0)</f>
        <v>0.06098247366</v>
      </c>
      <c r="Z610" s="160">
        <f>IF($M$438&gt;0,'Assumptions (NG)'!AI$13*Model!$M$438*('Assumptions (NG)'!$L$17*AVERAGE('Assumptions (NG)'!$I$2:$K$2)+'Assumptions (NG)'!$L$18*AVERAGE('Assumptions (NG)'!$I$3:$K$3))/10^9,0)</f>
        <v>0.06087928842</v>
      </c>
      <c r="AA610" s="160">
        <f>IF($M$438&gt;0,'Assumptions (NG)'!AJ$13*Model!$M$438*('Assumptions (NG)'!$L$17*AVERAGE('Assumptions (NG)'!$I$2:$K$2)+'Assumptions (NG)'!$L$18*AVERAGE('Assumptions (NG)'!$I$3:$K$3))/10^9,0)</f>
        <v>0.06098247366</v>
      </c>
      <c r="AB610" s="160">
        <f>IF($M$438&gt;0,'Assumptions (NG)'!AK$13*Model!$M$438*('Assumptions (NG)'!$L$17*AVERAGE('Assumptions (NG)'!$I$2:$K$2)+'Assumptions (NG)'!$L$18*AVERAGE('Assumptions (NG)'!$I$3:$K$3))/10^9,0)</f>
        <v>0.03043964421</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0.08171586308</v>
      </c>
      <c r="O611" s="177">
        <f>IF($N$438&gt;0,'Assumptions (NG)'!W$13*Model!$N$438*('Assumptions (NG)'!$M$17*AVERAGE('Assumptions (NG)'!$J$2:$L$2)+'Assumptions (NG)'!$M$18*AVERAGE('Assumptions (NG)'!$J$3:$L$3))/10^9,0)</f>
        <v>0.1552601399</v>
      </c>
      <c r="P611" s="177">
        <f>IF($N$438&gt;0,'Assumptions (NG)'!X$13*Model!$N$438*('Assumptions (NG)'!$M$17*AVERAGE('Assumptions (NG)'!$J$2:$L$2)+'Assumptions (NG)'!$M$18*AVERAGE('Assumptions (NG)'!$J$3:$L$3))/10^9,0)</f>
        <v>0.1397341259</v>
      </c>
      <c r="Q611" s="177">
        <f>IF($N$438&gt;0,'Assumptions (NG)'!Y$13*Model!$N$438*('Assumptions (NG)'!$M$17*AVERAGE('Assumptions (NG)'!$J$2:$L$2)+'Assumptions (NG)'!$M$18*AVERAGE('Assumptions (NG)'!$J$3:$L$3))/10^9,0)</f>
        <v>0.1258424291</v>
      </c>
      <c r="R611" s="177">
        <f>IF($N$438&gt;0,'Assumptions (NG)'!Z$13*Model!$N$438*('Assumptions (NG)'!$M$17*AVERAGE('Assumptions (NG)'!$J$2:$L$2)+'Assumptions (NG)'!$M$18*AVERAGE('Assumptions (NG)'!$J$3:$L$3))/10^9,0)</f>
        <v>0.1132581862</v>
      </c>
      <c r="S611" s="177">
        <f>IF($N$438&gt;0,'Assumptions (NG)'!AA$13*Model!$N$438*('Assumptions (NG)'!$M$17*AVERAGE('Assumptions (NG)'!$J$2:$L$2)+'Assumptions (NG)'!$M$18*AVERAGE('Assumptions (NG)'!$J$3:$L$3))/10^9,0)</f>
        <v>0.1018179654</v>
      </c>
      <c r="T611" s="177">
        <f>IF($N$438&gt;0,'Assumptions (NG)'!AB$13*Model!$N$438*('Assumptions (NG)'!$M$17*AVERAGE('Assumptions (NG)'!$J$2:$L$2)+'Assumptions (NG)'!$M$18*AVERAGE('Assumptions (NG)'!$J$3:$L$3))/10^9,0)</f>
        <v>0.09642471844</v>
      </c>
      <c r="U611" s="177">
        <f>IF($N$438&gt;0,'Assumptions (NG)'!AC$13*Model!$N$438*('Assumptions (NG)'!$M$17*AVERAGE('Assumptions (NG)'!$J$2:$L$2)+'Assumptions (NG)'!$M$18*AVERAGE('Assumptions (NG)'!$J$3:$L$3))/10^9,0)</f>
        <v>0.09642471844</v>
      </c>
      <c r="V611" s="177">
        <f>IF($N$438&gt;0,'Assumptions (NG)'!AD$13*Model!$N$438*('Assumptions (NG)'!$M$17*AVERAGE('Assumptions (NG)'!$J$2:$L$2)+'Assumptions (NG)'!$M$18*AVERAGE('Assumptions (NG)'!$J$3:$L$3))/10^9,0)</f>
        <v>0.09658815016</v>
      </c>
      <c r="W611" s="177">
        <f>IF($N$438&gt;0,'Assumptions (NG)'!AE$13*Model!$N$438*('Assumptions (NG)'!$M$17*AVERAGE('Assumptions (NG)'!$J$2:$L$2)+'Assumptions (NG)'!$M$18*AVERAGE('Assumptions (NG)'!$J$3:$L$3))/10^9,0)</f>
        <v>0.09642471844</v>
      </c>
      <c r="X611" s="177">
        <f>IF($N$438&gt;0,'Assumptions (NG)'!AF$13*Model!$N$438*('Assumptions (NG)'!$M$17*AVERAGE('Assumptions (NG)'!$J$2:$L$2)+'Assumptions (NG)'!$M$18*AVERAGE('Assumptions (NG)'!$J$3:$L$3))/10^9,0)</f>
        <v>0.09658815016</v>
      </c>
      <c r="Y611" s="177">
        <f>IF($N$438&gt;0,'Assumptions (NG)'!AG$13*Model!$N$438*('Assumptions (NG)'!$M$17*AVERAGE('Assumptions (NG)'!$J$2:$L$2)+'Assumptions (NG)'!$M$18*AVERAGE('Assumptions (NG)'!$J$3:$L$3))/10^9,0)</f>
        <v>0.09642471844</v>
      </c>
      <c r="Z611" s="177">
        <f>IF($N$438&gt;0,'Assumptions (NG)'!AH$13*Model!$N$438*('Assumptions (NG)'!$M$17*AVERAGE('Assumptions (NG)'!$J$2:$L$2)+'Assumptions (NG)'!$M$18*AVERAGE('Assumptions (NG)'!$J$3:$L$3))/10^9,0)</f>
        <v>0.09658815016</v>
      </c>
      <c r="AA611" s="177">
        <f>IF($N$438&gt;0,'Assumptions (NG)'!AI$13*Model!$N$438*('Assumptions (NG)'!$M$17*AVERAGE('Assumptions (NG)'!$J$2:$L$2)+'Assumptions (NG)'!$M$18*AVERAGE('Assumptions (NG)'!$J$3:$L$3))/10^9,0)</f>
        <v>0.09642471844</v>
      </c>
      <c r="AB611" s="177">
        <f>IF($N$438&gt;0,'Assumptions (NG)'!AJ$13*Model!$N$438*('Assumptions (NG)'!$M$17*AVERAGE('Assumptions (NG)'!$J$2:$L$2)+'Assumptions (NG)'!$M$18*AVERAGE('Assumptions (NG)'!$J$3:$L$3))/10^9,0)</f>
        <v>0.09658815016</v>
      </c>
      <c r="AC611" s="177">
        <f>IF($N$438&gt;0,'Assumptions (NG)'!AK$13*Model!$N$438*('Assumptions (NG)'!$M$17*AVERAGE('Assumptions (NG)'!$J$2:$L$2)+'Assumptions (NG)'!$M$18*AVERAGE('Assumptions (NG)'!$J$3:$L$3))/10^9,0)</f>
        <v>0.04821235922</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0.1710505323</v>
      </c>
      <c r="P612" s="160">
        <f>IF($O$438&gt;0,'Assumptions (NG)'!W$13*Model!$O$438*('Assumptions (NG)'!$N$17*AVERAGE('Assumptions (NG)'!$K$2:$M$2)+'Assumptions (NG)'!$N$18*AVERAGE('Assumptions (NG)'!$K$3:$M$3))/10^9,0)</f>
        <v>0.3249960114</v>
      </c>
      <c r="Q612" s="160">
        <f>IF($O$438&gt;0,'Assumptions (NG)'!X$13*Model!$O$438*('Assumptions (NG)'!$N$17*AVERAGE('Assumptions (NG)'!$K$2:$M$2)+'Assumptions (NG)'!$N$18*AVERAGE('Assumptions (NG)'!$K$3:$M$3))/10^9,0)</f>
        <v>0.2924964102</v>
      </c>
      <c r="R612" s="160">
        <f>IF($O$438&gt;0,'Assumptions (NG)'!Y$13*Model!$O$438*('Assumptions (NG)'!$N$17*AVERAGE('Assumptions (NG)'!$K$2:$M$2)+'Assumptions (NG)'!$N$18*AVERAGE('Assumptions (NG)'!$K$3:$M$3))/10^9,0)</f>
        <v>0.2634178198</v>
      </c>
      <c r="S612" s="160">
        <f>IF($O$438&gt;0,'Assumptions (NG)'!Z$13*Model!$O$438*('Assumptions (NG)'!$N$17*AVERAGE('Assumptions (NG)'!$K$2:$M$2)+'Assumptions (NG)'!$N$18*AVERAGE('Assumptions (NG)'!$K$3:$M$3))/10^9,0)</f>
        <v>0.2370760378</v>
      </c>
      <c r="T612" s="160">
        <f>IF($O$438&gt;0,'Assumptions (NG)'!AA$13*Model!$O$438*('Assumptions (NG)'!$N$17*AVERAGE('Assumptions (NG)'!$K$2:$M$2)+'Assumptions (NG)'!$N$18*AVERAGE('Assumptions (NG)'!$K$3:$M$3))/10^9,0)</f>
        <v>0.2131289633</v>
      </c>
      <c r="U612" s="160">
        <f>IF($O$438&gt;0,'Assumptions (NG)'!AB$13*Model!$O$438*('Assumptions (NG)'!$N$17*AVERAGE('Assumptions (NG)'!$K$2:$M$2)+'Assumptions (NG)'!$N$18*AVERAGE('Assumptions (NG)'!$K$3:$M$3))/10^9,0)</f>
        <v>0.2018396281</v>
      </c>
      <c r="V612" s="160">
        <f>IF($O$438&gt;0,'Assumptions (NG)'!AC$13*Model!$O$438*('Assumptions (NG)'!$N$17*AVERAGE('Assumptions (NG)'!$K$2:$M$2)+'Assumptions (NG)'!$N$18*AVERAGE('Assumptions (NG)'!$K$3:$M$3))/10^9,0)</f>
        <v>0.2018396281</v>
      </c>
      <c r="W612" s="160">
        <f>IF($O$438&gt;0,'Assumptions (NG)'!AD$13*Model!$O$438*('Assumptions (NG)'!$N$17*AVERAGE('Assumptions (NG)'!$K$2:$M$2)+'Assumptions (NG)'!$N$18*AVERAGE('Assumptions (NG)'!$K$3:$M$3))/10^9,0)</f>
        <v>0.2021817292</v>
      </c>
      <c r="X612" s="160">
        <f>IF($O$438&gt;0,'Assumptions (NG)'!AE$13*Model!$O$438*('Assumptions (NG)'!$N$17*AVERAGE('Assumptions (NG)'!$K$2:$M$2)+'Assumptions (NG)'!$N$18*AVERAGE('Assumptions (NG)'!$K$3:$M$3))/10^9,0)</f>
        <v>0.2018396281</v>
      </c>
      <c r="Y612" s="160">
        <f>IF($O$438&gt;0,'Assumptions (NG)'!AF$13*Model!$O$438*('Assumptions (NG)'!$N$17*AVERAGE('Assumptions (NG)'!$K$2:$M$2)+'Assumptions (NG)'!$N$18*AVERAGE('Assumptions (NG)'!$K$3:$M$3))/10^9,0)</f>
        <v>0.2021817292</v>
      </c>
      <c r="Z612" s="160">
        <f>IF($O$438&gt;0,'Assumptions (NG)'!AG$13*Model!$O$438*('Assumptions (NG)'!$N$17*AVERAGE('Assumptions (NG)'!$K$2:$M$2)+'Assumptions (NG)'!$N$18*AVERAGE('Assumptions (NG)'!$K$3:$M$3))/10^9,0)</f>
        <v>0.2018396281</v>
      </c>
      <c r="AA612" s="160">
        <f>IF($O$438&gt;0,'Assumptions (NG)'!AH$13*Model!$O$438*('Assumptions (NG)'!$N$17*AVERAGE('Assumptions (NG)'!$K$2:$M$2)+'Assumptions (NG)'!$N$18*AVERAGE('Assumptions (NG)'!$K$3:$M$3))/10^9,0)</f>
        <v>0.2021817292</v>
      </c>
      <c r="AB612" s="160">
        <f>IF($O$438&gt;0,'Assumptions (NG)'!AI$13*Model!$O$438*('Assumptions (NG)'!$N$17*AVERAGE('Assumptions (NG)'!$K$2:$M$2)+'Assumptions (NG)'!$N$18*AVERAGE('Assumptions (NG)'!$K$3:$M$3))/10^9,0)</f>
        <v>0.2018396281</v>
      </c>
      <c r="AC612" s="160">
        <f>IF($O$438&gt;0,'Assumptions (NG)'!AJ$13*Model!$O$438*('Assumptions (NG)'!$N$17*AVERAGE('Assumptions (NG)'!$K$2:$M$2)+'Assumptions (NG)'!$N$18*AVERAGE('Assumptions (NG)'!$K$3:$M$3))/10^9,0)</f>
        <v>0.2021817292</v>
      </c>
      <c r="AD612" s="160">
        <f>IF($O$438&gt;0,'Assumptions (NG)'!AK$13*Model!$O$438*('Assumptions (NG)'!$N$17*AVERAGE('Assumptions (NG)'!$K$2:$M$2)+'Assumptions (NG)'!$N$18*AVERAGE('Assumptions (NG)'!$K$3:$M$3))/10^9,0)</f>
        <v>0.1009198141</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0.028541959</v>
      </c>
      <c r="Q613" s="177">
        <f>IF($P$438&gt;0,'Assumptions (NG)'!W$13*Model!$P$438*('Assumptions (NG)'!$O$17*AVERAGE('Assumptions (NG)'!$L$2:$N$2)+'Assumptions (NG)'!$O$18*AVERAGE('Assumptions (NG)'!$L$3:$N$3))/10^9,0)</f>
        <v>0.05422972209</v>
      </c>
      <c r="R613" s="177">
        <f>IF($P$438&gt;0,'Assumptions (NG)'!X$13*Model!$P$438*('Assumptions (NG)'!$O$17*AVERAGE('Assumptions (NG)'!$L$2:$N$2)+'Assumptions (NG)'!$O$18*AVERAGE('Assumptions (NG)'!$L$3:$N$3))/10^9,0)</f>
        <v>0.04880674988</v>
      </c>
      <c r="S613" s="177">
        <f>IF($P$438&gt;0,'Assumptions (NG)'!Y$13*Model!$P$438*('Assumptions (NG)'!$O$17*AVERAGE('Assumptions (NG)'!$L$2:$N$2)+'Assumptions (NG)'!$O$18*AVERAGE('Assumptions (NG)'!$L$3:$N$3))/10^9,0)</f>
        <v>0.04395461685</v>
      </c>
      <c r="T613" s="177">
        <f>IF($P$438&gt;0,'Assumptions (NG)'!Z$13*Model!$P$438*('Assumptions (NG)'!$O$17*AVERAGE('Assumptions (NG)'!$L$2:$N$2)+'Assumptions (NG)'!$O$18*AVERAGE('Assumptions (NG)'!$L$3:$N$3))/10^9,0)</f>
        <v>0.03955915517</v>
      </c>
      <c r="U613" s="177">
        <f>IF($P$438&gt;0,'Assumptions (NG)'!AA$13*Model!$P$438*('Assumptions (NG)'!$O$17*AVERAGE('Assumptions (NG)'!$L$2:$N$2)+'Assumptions (NG)'!$O$18*AVERAGE('Assumptions (NG)'!$L$3:$N$3))/10^9,0)</f>
        <v>0.03556328091</v>
      </c>
      <c r="V613" s="177">
        <f>IF($P$438&gt;0,'Assumptions (NG)'!AB$13*Model!$P$438*('Assumptions (NG)'!$O$17*AVERAGE('Assumptions (NG)'!$L$2:$N$2)+'Assumptions (NG)'!$O$18*AVERAGE('Assumptions (NG)'!$L$3:$N$3))/10^9,0)</f>
        <v>0.03367951162</v>
      </c>
      <c r="W613" s="177">
        <f>IF($P$438&gt;0,'Assumptions (NG)'!AC$13*Model!$P$438*('Assumptions (NG)'!$O$17*AVERAGE('Assumptions (NG)'!$L$2:$N$2)+'Assumptions (NG)'!$O$18*AVERAGE('Assumptions (NG)'!$L$3:$N$3))/10^9,0)</f>
        <v>0.03367951162</v>
      </c>
      <c r="X613" s="177">
        <f>IF($P$438&gt;0,'Assumptions (NG)'!AD$13*Model!$P$438*('Assumptions (NG)'!$O$17*AVERAGE('Assumptions (NG)'!$L$2:$N$2)+'Assumptions (NG)'!$O$18*AVERAGE('Assumptions (NG)'!$L$3:$N$3))/10^9,0)</f>
        <v>0.03373659553</v>
      </c>
      <c r="Y613" s="177">
        <f>IF($P$438&gt;0,'Assumptions (NG)'!AE$13*Model!$P$438*('Assumptions (NG)'!$O$17*AVERAGE('Assumptions (NG)'!$L$2:$N$2)+'Assumptions (NG)'!$O$18*AVERAGE('Assumptions (NG)'!$L$3:$N$3))/10^9,0)</f>
        <v>0.03367951162</v>
      </c>
      <c r="Z613" s="177">
        <f>IF($P$438&gt;0,'Assumptions (NG)'!AF$13*Model!$P$438*('Assumptions (NG)'!$O$17*AVERAGE('Assumptions (NG)'!$L$2:$N$2)+'Assumptions (NG)'!$O$18*AVERAGE('Assumptions (NG)'!$L$3:$N$3))/10^9,0)</f>
        <v>0.03373659553</v>
      </c>
      <c r="AA613" s="177">
        <f>IF($P$438&gt;0,'Assumptions (NG)'!AG$13*Model!$P$438*('Assumptions (NG)'!$O$17*AVERAGE('Assumptions (NG)'!$L$2:$N$2)+'Assumptions (NG)'!$O$18*AVERAGE('Assumptions (NG)'!$L$3:$N$3))/10^9,0)</f>
        <v>0.03367951162</v>
      </c>
      <c r="AB613" s="177">
        <f>IF($P$438&gt;0,'Assumptions (NG)'!AH$13*Model!$P$438*('Assumptions (NG)'!$O$17*AVERAGE('Assumptions (NG)'!$L$2:$N$2)+'Assumptions (NG)'!$O$18*AVERAGE('Assumptions (NG)'!$L$3:$N$3))/10^9,0)</f>
        <v>0.03373659553</v>
      </c>
      <c r="AC613" s="177">
        <f>IF($P$438&gt;0,'Assumptions (NG)'!AI$13*Model!$P$438*('Assumptions (NG)'!$O$17*AVERAGE('Assumptions (NG)'!$L$2:$N$2)+'Assumptions (NG)'!$O$18*AVERAGE('Assumptions (NG)'!$L$3:$N$3))/10^9,0)</f>
        <v>0.03367951162</v>
      </c>
      <c r="AD613" s="177">
        <f>IF($P$438&gt;0,'Assumptions (NG)'!AJ$13*Model!$P$438*('Assumptions (NG)'!$O$17*AVERAGE('Assumptions (NG)'!$L$2:$N$2)+'Assumptions (NG)'!$O$18*AVERAGE('Assumptions (NG)'!$L$3:$N$3))/10^9,0)</f>
        <v>0.03373659553</v>
      </c>
      <c r="AE613" s="177">
        <f>IF($P$438&gt;0,'Assumptions (NG)'!AK$13*Model!$P$438*('Assumptions (NG)'!$O$17*AVERAGE('Assumptions (NG)'!$L$2:$N$2)+'Assumptions (NG)'!$O$18*AVERAGE('Assumptions (NG)'!$L$3:$N$3))/10^9,0)</f>
        <v>0.01683975581</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0.03352005985</v>
      </c>
      <c r="R614" s="160">
        <f>IF($Q$438&gt;0,'Assumptions (NG)'!W$13*Model!$Q$438*('Assumptions (NG)'!$P$17*AVERAGE('Assumptions (NG)'!$M$2:$O$2)+'Assumptions (NG)'!$P$18*AVERAGE('Assumptions (NG)'!$M$3:$O$3))/10^9,0)</f>
        <v>0.06368811371</v>
      </c>
      <c r="S614" s="160">
        <f>IF($Q$438&gt;0,'Assumptions (NG)'!X$13*Model!$Q$438*('Assumptions (NG)'!$P$17*AVERAGE('Assumptions (NG)'!$M$2:$O$2)+'Assumptions (NG)'!$P$18*AVERAGE('Assumptions (NG)'!$M$3:$O$3))/10^9,0)</f>
        <v>0.05731930234</v>
      </c>
      <c r="T614" s="160">
        <f>IF($Q$438&gt;0,'Assumptions (NG)'!Y$13*Model!$Q$438*('Assumptions (NG)'!$P$17*AVERAGE('Assumptions (NG)'!$M$2:$O$2)+'Assumptions (NG)'!$P$18*AVERAGE('Assumptions (NG)'!$M$3:$O$3))/10^9,0)</f>
        <v>0.05162089216</v>
      </c>
      <c r="U614" s="160">
        <f>IF($Q$438&gt;0,'Assumptions (NG)'!Z$13*Model!$Q$438*('Assumptions (NG)'!$P$17*AVERAGE('Assumptions (NG)'!$M$2:$O$2)+'Assumptions (NG)'!$P$18*AVERAGE('Assumptions (NG)'!$M$3:$O$3))/10^9,0)</f>
        <v>0.04645880295</v>
      </c>
      <c r="V614" s="160">
        <f>IF($Q$438&gt;0,'Assumptions (NG)'!AA$13*Model!$Q$438*('Assumptions (NG)'!$P$17*AVERAGE('Assumptions (NG)'!$M$2:$O$2)+'Assumptions (NG)'!$P$18*AVERAGE('Assumptions (NG)'!$M$3:$O$3))/10^9,0)</f>
        <v>0.04176599457</v>
      </c>
      <c r="W614" s="160">
        <f>IF($Q$438&gt;0,'Assumptions (NG)'!AB$13*Model!$Q$438*('Assumptions (NG)'!$P$17*AVERAGE('Assumptions (NG)'!$M$2:$O$2)+'Assumptions (NG)'!$P$18*AVERAGE('Assumptions (NG)'!$M$3:$O$3))/10^9,0)</f>
        <v>0.03955367062</v>
      </c>
      <c r="X614" s="160">
        <f>IF($Q$438&gt;0,'Assumptions (NG)'!AC$13*Model!$Q$438*('Assumptions (NG)'!$P$17*AVERAGE('Assumptions (NG)'!$M$2:$O$2)+'Assumptions (NG)'!$P$18*AVERAGE('Assumptions (NG)'!$M$3:$O$3))/10^9,0)</f>
        <v>0.03955367062</v>
      </c>
      <c r="Y614" s="160">
        <f>IF($Q$438&gt;0,'Assumptions (NG)'!AD$13*Model!$Q$438*('Assumptions (NG)'!$P$17*AVERAGE('Assumptions (NG)'!$M$2:$O$2)+'Assumptions (NG)'!$P$18*AVERAGE('Assumptions (NG)'!$M$3:$O$3))/10^9,0)</f>
        <v>0.03962071074</v>
      </c>
      <c r="Z614" s="160">
        <f>IF($Q$438&gt;0,'Assumptions (NG)'!AE$13*Model!$Q$438*('Assumptions (NG)'!$P$17*AVERAGE('Assumptions (NG)'!$M$2:$O$2)+'Assumptions (NG)'!$P$18*AVERAGE('Assumptions (NG)'!$M$3:$O$3))/10^9,0)</f>
        <v>0.03955367062</v>
      </c>
      <c r="AA614" s="160">
        <f>IF($Q$438&gt;0,'Assumptions (NG)'!AF$13*Model!$Q$438*('Assumptions (NG)'!$P$17*AVERAGE('Assumptions (NG)'!$M$2:$O$2)+'Assumptions (NG)'!$P$18*AVERAGE('Assumptions (NG)'!$M$3:$O$3))/10^9,0)</f>
        <v>0.03962071074</v>
      </c>
      <c r="AB614" s="160">
        <f>IF($Q$438&gt;0,'Assumptions (NG)'!AG$13*Model!$Q$438*('Assumptions (NG)'!$P$17*AVERAGE('Assumptions (NG)'!$M$2:$O$2)+'Assumptions (NG)'!$P$18*AVERAGE('Assumptions (NG)'!$M$3:$O$3))/10^9,0)</f>
        <v>0.03955367062</v>
      </c>
      <c r="AC614" s="160">
        <f>IF($Q$438&gt;0,'Assumptions (NG)'!AH$13*Model!$Q$438*('Assumptions (NG)'!$P$17*AVERAGE('Assumptions (NG)'!$M$2:$O$2)+'Assumptions (NG)'!$P$18*AVERAGE('Assumptions (NG)'!$M$3:$O$3))/10^9,0)</f>
        <v>0.03962071074</v>
      </c>
      <c r="AD614" s="160">
        <f>IF($Q$438&gt;0,'Assumptions (NG)'!AI$13*Model!$Q$438*('Assumptions (NG)'!$P$17*AVERAGE('Assumptions (NG)'!$M$2:$O$2)+'Assumptions (NG)'!$P$18*AVERAGE('Assumptions (NG)'!$M$3:$O$3))/10^9,0)</f>
        <v>0.03955367062</v>
      </c>
      <c r="AE614" s="160">
        <f>IF($Q$438&gt;0,'Assumptions (NG)'!AJ$13*Model!$Q$438*('Assumptions (NG)'!$P$17*AVERAGE('Assumptions (NG)'!$M$2:$O$2)+'Assumptions (NG)'!$P$18*AVERAGE('Assumptions (NG)'!$M$3:$O$3))/10^9,0)</f>
        <v>0.03962071074</v>
      </c>
      <c r="AF614" s="160">
        <f>IF($Q$438&gt;0,'Assumptions (NG)'!AK$13*Model!$Q$438*('Assumptions (NG)'!$P$17*AVERAGE('Assumptions (NG)'!$M$2:$O$2)+'Assumptions (NG)'!$P$18*AVERAGE('Assumptions (NG)'!$M$3:$O$3))/10^9,0)</f>
        <v>0.01977683531</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0.1105667794</v>
      </c>
      <c r="V618" s="160">
        <f>IF($U$438&gt;0,'Assumptions (NG)'!W$13*Model!$U$438*('Assumptions (NG)'!$T$17*AVERAGE('Assumptions (NG)'!$Q$2:$S$2)+'Assumptions (NG)'!$T$18*AVERAGE('Assumptions (NG)'!$Q$3:$S$3))/10^9,0)</f>
        <v>0.2100768808</v>
      </c>
      <c r="W618" s="160">
        <f>IF($U$438&gt;0,'Assumptions (NG)'!X$13*Model!$U$438*('Assumptions (NG)'!$T$17*AVERAGE('Assumptions (NG)'!$Q$2:$S$2)+'Assumptions (NG)'!$T$18*AVERAGE('Assumptions (NG)'!$Q$3:$S$3))/10^9,0)</f>
        <v>0.1890691927</v>
      </c>
      <c r="X618" s="160">
        <f>IF($U$438&gt;0,'Assumptions (NG)'!Y$13*Model!$U$438*('Assumptions (NG)'!$T$17*AVERAGE('Assumptions (NG)'!$Q$2:$S$2)+'Assumptions (NG)'!$T$18*AVERAGE('Assumptions (NG)'!$Q$3:$S$3))/10^9,0)</f>
        <v>0.1702728402</v>
      </c>
      <c r="Y618" s="160">
        <f>IF($U$438&gt;0,'Assumptions (NG)'!Z$13*Model!$U$438*('Assumptions (NG)'!$T$17*AVERAGE('Assumptions (NG)'!$Q$2:$S$2)+'Assumptions (NG)'!$T$18*AVERAGE('Assumptions (NG)'!$Q$3:$S$3))/10^9,0)</f>
        <v>0.1532455562</v>
      </c>
      <c r="Z618" s="160">
        <f>IF($U$438&gt;0,'Assumptions (NG)'!AA$13*Model!$U$438*('Assumptions (NG)'!$T$17*AVERAGE('Assumptions (NG)'!$Q$2:$S$2)+'Assumptions (NG)'!$T$18*AVERAGE('Assumptions (NG)'!$Q$3:$S$3))/10^9,0)</f>
        <v>0.1377662071</v>
      </c>
      <c r="AA618" s="160">
        <f>IF($U$438&gt;0,'Assumptions (NG)'!AB$13*Model!$U$438*('Assumptions (NG)'!$T$17*AVERAGE('Assumptions (NG)'!$Q$2:$S$2)+'Assumptions (NG)'!$T$18*AVERAGE('Assumptions (NG)'!$Q$3:$S$3))/10^9,0)</f>
        <v>0.1304687996</v>
      </c>
      <c r="AB618" s="160">
        <f>IF($U$438&gt;0,'Assumptions (NG)'!AC$13*Model!$U$438*('Assumptions (NG)'!$T$17*AVERAGE('Assumptions (NG)'!$Q$2:$S$2)+'Assumptions (NG)'!$T$18*AVERAGE('Assumptions (NG)'!$Q$3:$S$3))/10^9,0)</f>
        <v>0.1304687996</v>
      </c>
      <c r="AC618" s="160">
        <f>IF($U$438&gt;0,'Assumptions (NG)'!AD$13*Model!$U$438*('Assumptions (NG)'!$T$17*AVERAGE('Assumptions (NG)'!$Q$2:$S$2)+'Assumptions (NG)'!$T$18*AVERAGE('Assumptions (NG)'!$Q$3:$S$3))/10^9,0)</f>
        <v>0.1306899332</v>
      </c>
      <c r="AD618" s="160">
        <f>IF($U$438&gt;0,'Assumptions (NG)'!AE$13*Model!$U$438*('Assumptions (NG)'!$T$17*AVERAGE('Assumptions (NG)'!$Q$2:$S$2)+'Assumptions (NG)'!$T$18*AVERAGE('Assumptions (NG)'!$Q$3:$S$3))/10^9,0)</f>
        <v>0.1304687996</v>
      </c>
      <c r="AE618" s="160">
        <f>IF($U$438&gt;0,'Assumptions (NG)'!AF$13*Model!$U$438*('Assumptions (NG)'!$T$17*AVERAGE('Assumptions (NG)'!$Q$2:$S$2)+'Assumptions (NG)'!$T$18*AVERAGE('Assumptions (NG)'!$Q$3:$S$3))/10^9,0)</f>
        <v>0.1306899332</v>
      </c>
      <c r="AF618" s="160">
        <f>IF($U$438&gt;0,'Assumptions (NG)'!AG$13*Model!$U$438*('Assumptions (NG)'!$T$17*AVERAGE('Assumptions (NG)'!$Q$2:$S$2)+'Assumptions (NG)'!$T$18*AVERAGE('Assumptions (NG)'!$Q$3:$S$3))/10^9,0)</f>
        <v>0.1304687996</v>
      </c>
      <c r="AG618" s="160">
        <f>IF($U$438&gt;0,'Assumptions (NG)'!AH$13*Model!$U$438*('Assumptions (NG)'!$T$17*AVERAGE('Assumptions (NG)'!$Q$2:$S$2)+'Assumptions (NG)'!$T$18*AVERAGE('Assumptions (NG)'!$Q$3:$S$3))/10^9,0)</f>
        <v>0.1306899332</v>
      </c>
      <c r="AH618" s="160">
        <f>IF($U$438&gt;0,'Assumptions (NG)'!AI$13*Model!$U$438*('Assumptions (NG)'!$T$17*AVERAGE('Assumptions (NG)'!$Q$2:$S$2)+'Assumptions (NG)'!$T$18*AVERAGE('Assumptions (NG)'!$Q$3:$S$3))/10^9,0)</f>
        <v>0.1304687996</v>
      </c>
      <c r="AI618" s="160">
        <f>IF($U$438&gt;0,'Assumptions (NG)'!AJ$13*Model!$U$438*('Assumptions (NG)'!$T$17*AVERAGE('Assumptions (NG)'!$Q$2:$S$2)+'Assumptions (NG)'!$T$18*AVERAGE('Assumptions (NG)'!$Q$3:$S$3))/10^9,0)</f>
        <v>0.1306899332</v>
      </c>
      <c r="AJ618" s="160">
        <f>IF($U$438&gt;0,'Assumptions (NG)'!AK$13*Model!$U$438*('Assumptions (NG)'!$T$17*AVERAGE('Assumptions (NG)'!$Q$2:$S$2)+'Assumptions (NG)'!$T$18*AVERAGE('Assumptions (NG)'!$Q$3:$S$3))/10^9,0)</f>
        <v>0.06523439982</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0.05782111029</v>
      </c>
      <c r="Y621" s="176">
        <f>IF($X$438&gt;0,'Assumptions (NG)'!W13*Model!$X$438*('Assumptions (NG)'!$W$17*AVERAGE('Assumptions (NG)'!$T$2:$V$2)+'Assumptions (NG)'!$W$18*AVERAGE('Assumptions (NG)'!$T$3:$V$3))/10^9,0)</f>
        <v>0.1098601096</v>
      </c>
      <c r="Z621" s="176">
        <f>IF($X$438&gt;0,'Assumptions (NG)'!X13*Model!$X$438*('Assumptions (NG)'!$W$17*AVERAGE('Assumptions (NG)'!$T$2:$V$2)+'Assumptions (NG)'!$W$18*AVERAGE('Assumptions (NG)'!$T$3:$V$3))/10^9,0)</f>
        <v>0.0988740986</v>
      </c>
      <c r="AA621" s="176">
        <f>IF($X$438&gt;0,'Assumptions (NG)'!Y13*Model!$X$438*('Assumptions (NG)'!$W$17*AVERAGE('Assumptions (NG)'!$T$2:$V$2)+'Assumptions (NG)'!$W$18*AVERAGE('Assumptions (NG)'!$T$3:$V$3))/10^9,0)</f>
        <v>0.08904450985</v>
      </c>
      <c r="AB621" s="176">
        <f>IF($X$438&gt;0,'Assumptions (NG)'!Z13*Model!$X$438*('Assumptions (NG)'!$W$17*AVERAGE('Assumptions (NG)'!$T$2:$V$2)+'Assumptions (NG)'!$W$18*AVERAGE('Assumptions (NG)'!$T$3:$V$3))/10^9,0)</f>
        <v>0.08014005886</v>
      </c>
      <c r="AC621" s="176">
        <f>IF($X$438&gt;0,'Assumptions (NG)'!AA13*Model!$X$438*('Assumptions (NG)'!$W$17*AVERAGE('Assumptions (NG)'!$T$2:$V$2)+'Assumptions (NG)'!$W$18*AVERAGE('Assumptions (NG)'!$T$3:$V$3))/10^9,0)</f>
        <v>0.07204510342</v>
      </c>
      <c r="AD621" s="176">
        <f>IF($X$438&gt;0,'Assumptions (NG)'!AB13*Model!$X$438*('Assumptions (NG)'!$W$17*AVERAGE('Assumptions (NG)'!$T$2:$V$2)+'Assumptions (NG)'!$W$18*AVERAGE('Assumptions (NG)'!$T$3:$V$3))/10^9,0)</f>
        <v>0.06822891014</v>
      </c>
      <c r="AE621" s="176">
        <f>IF($X$438&gt;0,'Assumptions (NG)'!AC13*Model!$X$438*('Assumptions (NG)'!$W$17*AVERAGE('Assumptions (NG)'!$T$2:$V$2)+'Assumptions (NG)'!$W$18*AVERAGE('Assumptions (NG)'!$T$3:$V$3))/10^9,0)</f>
        <v>0.06822891014</v>
      </c>
      <c r="AF621" s="176">
        <f>IF($X$438&gt;0,'Assumptions (NG)'!AD13*Model!$X$438*('Assumptions (NG)'!$W$17*AVERAGE('Assumptions (NG)'!$T$2:$V$2)+'Assumptions (NG)'!$W$18*AVERAGE('Assumptions (NG)'!$T$3:$V$3))/10^9,0)</f>
        <v>0.06834455237</v>
      </c>
      <c r="AG621" s="176">
        <f>IF($X$438&gt;0,'Assumptions (NG)'!AE13*Model!$X$438*('Assumptions (NG)'!$W$17*AVERAGE('Assumptions (NG)'!$T$2:$V$2)+'Assumptions (NG)'!$W$18*AVERAGE('Assumptions (NG)'!$T$3:$V$3))/10^9,0)</f>
        <v>0.06822891014</v>
      </c>
      <c r="AH621" s="176">
        <f>IF($X$438&gt;0,'Assumptions (NG)'!AF13*Model!$X$438*('Assumptions (NG)'!$W$17*AVERAGE('Assumptions (NG)'!$T$2:$V$2)+'Assumptions (NG)'!$W$18*AVERAGE('Assumptions (NG)'!$T$3:$V$3))/10^9,0)</f>
        <v>0.06834455237</v>
      </c>
      <c r="AI621" s="176">
        <f>IF($X$438&gt;0,'Assumptions (NG)'!AG13*Model!$X$438*('Assumptions (NG)'!$W$17*AVERAGE('Assumptions (NG)'!$T$2:$V$2)+'Assumptions (NG)'!$W$18*AVERAGE('Assumptions (NG)'!$T$3:$V$3))/10^9,0)</f>
        <v>0.06822891014</v>
      </c>
      <c r="AJ621" s="176">
        <f>IF($X$438&gt;0,'Assumptions (NG)'!AH13*Model!$X$438*('Assumptions (NG)'!$W$17*AVERAGE('Assumptions (NG)'!$T$2:$V$2)+'Assumptions (NG)'!$W$18*AVERAGE('Assumptions (NG)'!$T$3:$V$3))/10^9,0)</f>
        <v>0.06834455237</v>
      </c>
      <c r="AK621" s="176">
        <f>IF($X$438&gt;0,'Assumptions (NG)'!AI13*Model!$X$438*('Assumptions (NG)'!$W$17*AVERAGE('Assumptions (NG)'!$T$2:$V$2)+'Assumptions (NG)'!$W$18*AVERAGE('Assumptions (NG)'!$T$3:$V$3))/10^9,0)</f>
        <v>0.06822891014</v>
      </c>
      <c r="AL621" s="176">
        <f>IF($X$438&gt;0,'Assumptions (NG)'!AJ13*Model!$X$438*('Assumptions (NG)'!$W$17*AVERAGE('Assumptions (NG)'!$T$2:$V$2)+'Assumptions (NG)'!$W$18*AVERAGE('Assumptions (NG)'!$T$3:$V$3))/10^9,0)</f>
        <v>0.06834455237</v>
      </c>
      <c r="AM621" s="176">
        <f>IF($X$438&gt;0,'Assumptions (NG)'!AK13*Model!$X$438*('Assumptions (NG)'!$W$17*AVERAGE('Assumptions (NG)'!$T$2:$V$2)+'Assumptions (NG)'!$W$18*AVERAGE('Assumptions (NG)'!$T$3:$V$3))/10^9,0)</f>
        <v>0.03411445507</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0.03309571072</v>
      </c>
      <c r="Z622" s="176">
        <f>IF($Y$438&gt;0,'Assumptions (NG)'!W13*Model!$Y$438*('Assumptions (NG)'!$X$17*AVERAGE('Assumptions (NG)'!$V$2:$W$2)+'Assumptions (NG)'!$X$18*AVERAGE('Assumptions (NG)'!$V$3:$W$3))/10^9,0)</f>
        <v>0.06288185037</v>
      </c>
      <c r="AA622" s="176">
        <f>IF($Y$438&gt;0,'Assumptions (NG)'!X13*Model!$Y$438*('Assumptions (NG)'!$X$17*AVERAGE('Assumptions (NG)'!$V$2:$W$2)+'Assumptions (NG)'!$X$18*AVERAGE('Assumptions (NG)'!$V$3:$W$3))/10^9,0)</f>
        <v>0.05659366533</v>
      </c>
      <c r="AB622" s="176">
        <f>IF($Y$438&gt;0,'Assumptions (NG)'!Y13*Model!$Y$438*('Assumptions (NG)'!$X$17*AVERAGE('Assumptions (NG)'!$V$2:$W$2)+'Assumptions (NG)'!$X$18*AVERAGE('Assumptions (NG)'!$V$3:$W$3))/10^9,0)</f>
        <v>0.05096739451</v>
      </c>
      <c r="AC622" s="176">
        <f>IF($Y$438&gt;0,'Assumptions (NG)'!Z13*Model!$Y$438*('Assumptions (NG)'!$X$17*AVERAGE('Assumptions (NG)'!$V$2:$W$2)+'Assumptions (NG)'!$X$18*AVERAGE('Assumptions (NG)'!$V$3:$W$3))/10^9,0)</f>
        <v>0.04587065506</v>
      </c>
      <c r="AD622" s="176">
        <f>IF($Y$438&gt;0,'Assumptions (NG)'!AA13*Model!$Y$438*('Assumptions (NG)'!$X$17*AVERAGE('Assumptions (NG)'!$V$2:$W$2)+'Assumptions (NG)'!$X$18*AVERAGE('Assumptions (NG)'!$V$3:$W$3))/10^9,0)</f>
        <v>0.04123725556</v>
      </c>
      <c r="AE622" s="176">
        <f>IF($Y$438&gt;0,'Assumptions (NG)'!AB13*Model!$Y$438*('Assumptions (NG)'!$X$17*AVERAGE('Assumptions (NG)'!$V$2:$W$2)+'Assumptions (NG)'!$X$18*AVERAGE('Assumptions (NG)'!$V$3:$W$3))/10^9,0)</f>
        <v>0.03905293865</v>
      </c>
      <c r="AF622" s="176">
        <f>IF($Y$438&gt;0,'Assumptions (NG)'!AC13*Model!$Y$438*('Assumptions (NG)'!$X$17*AVERAGE('Assumptions (NG)'!$V$2:$W$2)+'Assumptions (NG)'!$X$18*AVERAGE('Assumptions (NG)'!$V$3:$W$3))/10^9,0)</f>
        <v>0.03905293865</v>
      </c>
      <c r="AG622" s="176">
        <f>IF($Y$438&gt;0,'Assumptions (NG)'!AD13*Model!$Y$438*('Assumptions (NG)'!$X$17*AVERAGE('Assumptions (NG)'!$V$2:$W$2)+'Assumptions (NG)'!$X$18*AVERAGE('Assumptions (NG)'!$V$3:$W$3))/10^9,0)</f>
        <v>0.03911913007</v>
      </c>
      <c r="AH622" s="176">
        <f>IF($Y$438&gt;0,'Assumptions (NG)'!AE13*Model!$Y$438*('Assumptions (NG)'!$X$17*AVERAGE('Assumptions (NG)'!$V$2:$W$2)+'Assumptions (NG)'!$X$18*AVERAGE('Assumptions (NG)'!$V$3:$W$3))/10^9,0)</f>
        <v>0.03905293865</v>
      </c>
      <c r="AI622" s="176">
        <f>IF($Y$438&gt;0,'Assumptions (NG)'!AF13*Model!$Y$438*('Assumptions (NG)'!$X$17*AVERAGE('Assumptions (NG)'!$V$2:$W$2)+'Assumptions (NG)'!$X$18*AVERAGE('Assumptions (NG)'!$V$3:$W$3))/10^9,0)</f>
        <v>0.03911913007</v>
      </c>
      <c r="AJ622" s="176">
        <f>IF($Y$438&gt;0,'Assumptions (NG)'!AG13*Model!$Y$438*('Assumptions (NG)'!$X$17*AVERAGE('Assumptions (NG)'!$V$2:$W$2)+'Assumptions (NG)'!$X$18*AVERAGE('Assumptions (NG)'!$V$3:$W$3))/10^9,0)</f>
        <v>0.03905293865</v>
      </c>
      <c r="AK622" s="176">
        <f>IF($Y$438&gt;0,'Assumptions (NG)'!AH13*Model!$Y$438*('Assumptions (NG)'!$X$17*AVERAGE('Assumptions (NG)'!$V$2:$W$2)+'Assumptions (NG)'!$X$18*AVERAGE('Assumptions (NG)'!$V$3:$W$3))/10^9,0)</f>
        <v>0.03911913007</v>
      </c>
      <c r="AL622" s="176">
        <f>IF($Y$438&gt;0,'Assumptions (NG)'!AI13*Model!$Y$438*('Assumptions (NG)'!$X$17*AVERAGE('Assumptions (NG)'!$V$2:$W$2)+'Assumptions (NG)'!$X$18*AVERAGE('Assumptions (NG)'!$V$3:$W$3))/10^9,0)</f>
        <v>0.03905293865</v>
      </c>
      <c r="AM622" s="176">
        <f>IF($Y$438&gt;0,'Assumptions (NG)'!AJ13*Model!$Y$438*('Assumptions (NG)'!$X$17*AVERAGE('Assumptions (NG)'!$V$2:$W$2)+'Assumptions (NG)'!$X$18*AVERAGE('Assumptions (NG)'!$V$3:$W$3))/10^9,0)</f>
        <v>0.03911913007</v>
      </c>
      <c r="AN622" s="176">
        <f>IF($Y$438&gt;0,'Assumptions (NG)'!AK13*Model!$Y$438*('Assumptions (NG)'!$X$17*AVERAGE('Assumptions (NG)'!$V$2:$W$2)+'Assumptions (NG)'!$X$18*AVERAGE('Assumptions (NG)'!$V$3:$W$3))/10^9,0)</f>
        <v>0.01952646932</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0.03344665206</v>
      </c>
      <c r="AA623" s="176">
        <f>IF($Z$438&gt;0,'Assumptions (NG)'!W13*Model!$Z$438*('Assumptions (NG)'!$Y$17*AVERAGE('Assumptions (NG)'!$V$2:$X$2)+'Assumptions (NG)'!$Y$18*AVERAGE('Assumptions (NG)'!$V$3:$X$3))/10^9,0)</f>
        <v>0.06354863892</v>
      </c>
      <c r="AB623" s="176">
        <f>IF($Z$438&gt;0,'Assumptions (NG)'!X13*Model!$Z$438*('Assumptions (NG)'!$Y$17*AVERAGE('Assumptions (NG)'!$V$2:$X$2)+'Assumptions (NG)'!$Y$18*AVERAGE('Assumptions (NG)'!$V$3:$X$3))/10^9,0)</f>
        <v>0.05719377503</v>
      </c>
      <c r="AC623" s="176">
        <f>IF($Z$438&gt;0,'Assumptions (NG)'!Y13*Model!$Z$438*('Assumptions (NG)'!$Y$17*AVERAGE('Assumptions (NG)'!$V$2:$X$2)+'Assumptions (NG)'!$Y$18*AVERAGE('Assumptions (NG)'!$V$3:$X$3))/10^9,0)</f>
        <v>0.05150784417</v>
      </c>
      <c r="AD623" s="176">
        <f>IF($Z$438&gt;0,'Assumptions (NG)'!Z13*Model!$Z$438*('Assumptions (NG)'!$Y$17*AVERAGE('Assumptions (NG)'!$V$2:$X$2)+'Assumptions (NG)'!$Y$18*AVERAGE('Assumptions (NG)'!$V$3:$X$3))/10^9,0)</f>
        <v>0.04635705976</v>
      </c>
      <c r="AE623" s="176">
        <f>IF($Z$438&gt;0,'Assumptions (NG)'!AA13*Model!$Z$438*('Assumptions (NG)'!$Y$17*AVERAGE('Assumptions (NG)'!$V$2:$X$2)+'Assumptions (NG)'!$Y$18*AVERAGE('Assumptions (NG)'!$V$3:$X$3))/10^9,0)</f>
        <v>0.04167452847</v>
      </c>
      <c r="AF623" s="176">
        <f>IF($Z$438&gt;0,'Assumptions (NG)'!AB13*Model!$Z$438*('Assumptions (NG)'!$Y$17*AVERAGE('Assumptions (NG)'!$V$2:$X$2)+'Assumptions (NG)'!$Y$18*AVERAGE('Assumptions (NG)'!$V$3:$X$3))/10^9,0)</f>
        <v>0.03946704943</v>
      </c>
      <c r="AG623" s="176">
        <f>IF($Z$438&gt;0,'Assumptions (NG)'!AC13*Model!$Z$438*('Assumptions (NG)'!$Y$17*AVERAGE('Assumptions (NG)'!$V$2:$X$2)+'Assumptions (NG)'!$Y$18*AVERAGE('Assumptions (NG)'!$V$3:$X$3))/10^9,0)</f>
        <v>0.03946704943</v>
      </c>
      <c r="AH623" s="176">
        <f>IF($Z$438&gt;0,'Assumptions (NG)'!AD13*Model!$Z$438*('Assumptions (NG)'!$Y$17*AVERAGE('Assumptions (NG)'!$V$2:$X$2)+'Assumptions (NG)'!$Y$18*AVERAGE('Assumptions (NG)'!$V$3:$X$3))/10^9,0)</f>
        <v>0.03953394274</v>
      </c>
      <c r="AI623" s="176">
        <f>IF($Z$438&gt;0,'Assumptions (NG)'!AE13*Model!$Z$438*('Assumptions (NG)'!$Y$17*AVERAGE('Assumptions (NG)'!$V$2:$X$2)+'Assumptions (NG)'!$Y$18*AVERAGE('Assumptions (NG)'!$V$3:$X$3))/10^9,0)</f>
        <v>0.03946704943</v>
      </c>
      <c r="AJ623" s="176">
        <f>IF($Z$438&gt;0,'Assumptions (NG)'!AF13*Model!$Z$438*('Assumptions (NG)'!$Y$17*AVERAGE('Assumptions (NG)'!$V$2:$X$2)+'Assumptions (NG)'!$Y$18*AVERAGE('Assumptions (NG)'!$V$3:$X$3))/10^9,0)</f>
        <v>0.03953394274</v>
      </c>
      <c r="AK623" s="176">
        <f>IF($Z$438&gt;0,'Assumptions (NG)'!AG13*Model!$Z$438*('Assumptions (NG)'!$Y$17*AVERAGE('Assumptions (NG)'!$V$2:$X$2)+'Assumptions (NG)'!$Y$18*AVERAGE('Assumptions (NG)'!$V$3:$X$3))/10^9,0)</f>
        <v>0.03946704943</v>
      </c>
      <c r="AL623" s="176">
        <f>IF($Z$438&gt;0,'Assumptions (NG)'!AH13*Model!$Z$438*('Assumptions (NG)'!$Y$17*AVERAGE('Assumptions (NG)'!$V$2:$X$2)+'Assumptions (NG)'!$Y$18*AVERAGE('Assumptions (NG)'!$V$3:$X$3))/10^9,0)</f>
        <v>0.03953394274</v>
      </c>
      <c r="AM623" s="176">
        <f>IF($Z$438&gt;0,'Assumptions (NG)'!AI13*Model!$Z$438*('Assumptions (NG)'!$Y$17*AVERAGE('Assumptions (NG)'!$V$2:$X$2)+'Assumptions (NG)'!$Y$18*AVERAGE('Assumptions (NG)'!$V$3:$X$3))/10^9,0)</f>
        <v>0.03946704943</v>
      </c>
      <c r="AN623" s="176">
        <f>IF($Z$438&gt;0,'Assumptions (NG)'!AJ13*Model!$Z$438*('Assumptions (NG)'!$Y$17*AVERAGE('Assumptions (NG)'!$V$2:$X$2)+'Assumptions (NG)'!$Y$18*AVERAGE('Assumptions (NG)'!$V$3:$X$3))/10^9,0)</f>
        <v>0.03953394274</v>
      </c>
      <c r="AO623" s="176">
        <f>IF($Z$438&gt;0,'Assumptions (NG)'!AK13*Model!$Z$438*('Assumptions (NG)'!$Y$17*AVERAGE('Assumptions (NG)'!$V$2:$X$2)+'Assumptions (NG)'!$Y$18*AVERAGE('Assumptions (NG)'!$V$3:$X$3))/10^9,0)</f>
        <v>0.01973352472</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0.0376502215</v>
      </c>
      <c r="AB624" s="160">
        <f>IF($AA$438&gt;0,'Assumptions (NG)'!W13*Model!$AA$438*('Assumptions (NG)'!$Z$17*AVERAGE('Assumptions (NG)'!$W$2:$Y$2)+'Assumptions (NG)'!$Z$18*AVERAGE('Assumptions (NG)'!$W$3:$Y$3))/10^9,0)</f>
        <v>0.07153542084</v>
      </c>
      <c r="AC624" s="160">
        <f>IF($AA$438&gt;0,'Assumptions (NG)'!X13*Model!$AA$438*('Assumptions (NG)'!$Z$17*AVERAGE('Assumptions (NG)'!$W$2:$Y$2)+'Assumptions (NG)'!$Z$18*AVERAGE('Assumptions (NG)'!$W$3:$Y$3))/10^9,0)</f>
        <v>0.06438187876</v>
      </c>
      <c r="AD624" s="160">
        <f>IF($AA$438&gt;0,'Assumptions (NG)'!Y13*Model!$AA$438*('Assumptions (NG)'!$Z$17*AVERAGE('Assumptions (NG)'!$W$2:$Y$2)+'Assumptions (NG)'!$Z$18*AVERAGE('Assumptions (NG)'!$W$3:$Y$3))/10^9,0)</f>
        <v>0.0579813411</v>
      </c>
      <c r="AE624" s="160">
        <f>IF($AA$438&gt;0,'Assumptions (NG)'!Z13*Model!$AA$438*('Assumptions (NG)'!$Z$17*AVERAGE('Assumptions (NG)'!$W$2:$Y$2)+'Assumptions (NG)'!$Z$18*AVERAGE('Assumptions (NG)'!$W$3:$Y$3))/10^9,0)</f>
        <v>0.05218320699</v>
      </c>
      <c r="AF624" s="160">
        <f>IF($AA$438&gt;0,'Assumptions (NG)'!AA13*Model!$AA$438*('Assumptions (NG)'!$Z$17*AVERAGE('Assumptions (NG)'!$W$2:$Y$2)+'Assumptions (NG)'!$Z$18*AVERAGE('Assumptions (NG)'!$W$3:$Y$3))/10^9,0)</f>
        <v>0.04691217598</v>
      </c>
      <c r="AG624" s="160">
        <f>IF($AA$438&gt;0,'Assumptions (NG)'!AB13*Model!$AA$438*('Assumptions (NG)'!$Z$17*AVERAGE('Assumptions (NG)'!$W$2:$Y$2)+'Assumptions (NG)'!$Z$18*AVERAGE('Assumptions (NG)'!$W$3:$Y$3))/10^9,0)</f>
        <v>0.04442726136</v>
      </c>
      <c r="AH624" s="160">
        <f>IF($AA$438&gt;0,'Assumptions (NG)'!AC13*Model!$AA$438*('Assumptions (NG)'!$Z$17*AVERAGE('Assumptions (NG)'!$W$2:$Y$2)+'Assumptions (NG)'!$Z$18*AVERAGE('Assumptions (NG)'!$W$3:$Y$3))/10^9,0)</f>
        <v>0.04442726136</v>
      </c>
      <c r="AI624" s="160">
        <f>IF($AA$438&gt;0,'Assumptions (NG)'!AD13*Model!$AA$438*('Assumptions (NG)'!$Z$17*AVERAGE('Assumptions (NG)'!$W$2:$Y$2)+'Assumptions (NG)'!$Z$18*AVERAGE('Assumptions (NG)'!$W$3:$Y$3))/10^9,0)</f>
        <v>0.04450256181</v>
      </c>
      <c r="AJ624" s="160">
        <f>IF($AA$438&gt;0,'Assumptions (NG)'!AE13*Model!$AA$438*('Assumptions (NG)'!$Z$17*AVERAGE('Assumptions (NG)'!$W$2:$Y$2)+'Assumptions (NG)'!$Z$18*AVERAGE('Assumptions (NG)'!$W$3:$Y$3))/10^9,0)</f>
        <v>0.04442726136</v>
      </c>
      <c r="AK624" s="160">
        <f>IF($AA$438&gt;0,'Assumptions (NG)'!AF13*Model!$AA$438*('Assumptions (NG)'!$Z$17*AVERAGE('Assumptions (NG)'!$W$2:$Y$2)+'Assumptions (NG)'!$Z$18*AVERAGE('Assumptions (NG)'!$W$3:$Y$3))/10^9,0)</f>
        <v>0.04450256181</v>
      </c>
      <c r="AL624" s="160">
        <f>IF($AA$438&gt;0,'Assumptions (NG)'!AG13*Model!$AA$438*('Assumptions (NG)'!$Z$17*AVERAGE('Assumptions (NG)'!$W$2:$Y$2)+'Assumptions (NG)'!$Z$18*AVERAGE('Assumptions (NG)'!$W$3:$Y$3))/10^9,0)</f>
        <v>0.04442726136</v>
      </c>
      <c r="AM624" s="160">
        <f>IF($AA$438&gt;0,'Assumptions (NG)'!AH13*Model!$AA$438*('Assumptions (NG)'!$Z$17*AVERAGE('Assumptions (NG)'!$W$2:$Y$2)+'Assumptions (NG)'!$Z$18*AVERAGE('Assumptions (NG)'!$W$3:$Y$3))/10^9,0)</f>
        <v>0.04450256181</v>
      </c>
      <c r="AN624" s="160">
        <f>IF($AA$438&gt;0,'Assumptions (NG)'!AI13*Model!$AA$438*('Assumptions (NG)'!$Z$17*AVERAGE('Assumptions (NG)'!$W$2:$Y$2)+'Assumptions (NG)'!$Z$18*AVERAGE('Assumptions (NG)'!$W$3:$Y$3))/10^9,0)</f>
        <v>0.04442726136</v>
      </c>
      <c r="AO624" s="160">
        <f>IF($AA$438&gt;0,'Assumptions (NG)'!AJ13*Model!$AA$438*('Assumptions (NG)'!$Z$17*AVERAGE('Assumptions (NG)'!$W$2:$Y$2)+'Assumptions (NG)'!$Z$18*AVERAGE('Assumptions (NG)'!$W$3:$Y$3))/10^9,0)</f>
        <v>0.04450256181</v>
      </c>
      <c r="AP624" s="160">
        <f>IF($AA$438&gt;0,'Assumptions (NG)'!AK13*Model!$AA$438*('Assumptions (NG)'!$Z$17*AVERAGE('Assumptions (NG)'!$W$2:$Y$2)+'Assumptions (NG)'!$Z$18*AVERAGE('Assumptions (NG)'!$W$3:$Y$3))/10^9,0)</f>
        <v>0.02221363068</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0.03483364792</v>
      </c>
      <c r="AC625" s="160">
        <f>IF($AB$438&gt;0,'Assumptions (NG)'!W13*Model!$AB$438*('Assumptions (NG)'!$AA$17*AVERAGE('Assumptions (NG)'!$X$2:$Z$2)+'Assumptions (NG)'!$AA$18*AVERAGE('Assumptions (NG)'!$X$3:$Z$3))/10^9,0)</f>
        <v>0.06618393105</v>
      </c>
      <c r="AD625" s="160">
        <f>IF($AB$438&gt;0,'Assumptions (NG)'!X13*Model!$AB$438*('Assumptions (NG)'!$AA$17*AVERAGE('Assumptions (NG)'!$X$2:$Z$2)+'Assumptions (NG)'!$AA$18*AVERAGE('Assumptions (NG)'!$X$3:$Z$3))/10^9,0)</f>
        <v>0.05956553795</v>
      </c>
      <c r="AE625" s="160">
        <f>IF($AB$438&gt;0,'Assumptions (NG)'!Y13*Model!$AB$438*('Assumptions (NG)'!$AA$17*AVERAGE('Assumptions (NG)'!$X$2:$Z$2)+'Assumptions (NG)'!$AA$18*AVERAGE('Assumptions (NG)'!$X$3:$Z$3))/10^9,0)</f>
        <v>0.0536438178</v>
      </c>
      <c r="AF625" s="160">
        <f>IF($AB$438&gt;0,'Assumptions (NG)'!Z13*Model!$AB$438*('Assumptions (NG)'!$AA$17*AVERAGE('Assumptions (NG)'!$X$2:$Z$2)+'Assumptions (NG)'!$AA$18*AVERAGE('Assumptions (NG)'!$X$3:$Z$3))/10^9,0)</f>
        <v>0.04827943602</v>
      </c>
      <c r="AG625" s="160">
        <f>IF($AB$438&gt;0,'Assumptions (NG)'!AA13*Model!$AB$438*('Assumptions (NG)'!$AA$17*AVERAGE('Assumptions (NG)'!$X$2:$Z$2)+'Assumptions (NG)'!$AA$18*AVERAGE('Assumptions (NG)'!$X$3:$Z$3))/10^9,0)</f>
        <v>0.04340272531</v>
      </c>
      <c r="AH625" s="160">
        <f>IF($AB$438&gt;0,'Assumptions (NG)'!AB13*Model!$AB$438*('Assumptions (NG)'!$AA$17*AVERAGE('Assumptions (NG)'!$X$2:$Z$2)+'Assumptions (NG)'!$AA$18*AVERAGE('Assumptions (NG)'!$X$3:$Z$3))/10^9,0)</f>
        <v>0.04110370455</v>
      </c>
      <c r="AI625" s="160">
        <f>IF($AB$438&gt;0,'Assumptions (NG)'!AC13*Model!$AB$438*('Assumptions (NG)'!$AA$17*AVERAGE('Assumptions (NG)'!$X$2:$Z$2)+'Assumptions (NG)'!$AA$18*AVERAGE('Assumptions (NG)'!$X$3:$Z$3))/10^9,0)</f>
        <v>0.04110370455</v>
      </c>
      <c r="AJ625" s="160">
        <f>IF($AB$438&gt;0,'Assumptions (NG)'!AD13*Model!$AB$438*('Assumptions (NG)'!$AA$17*AVERAGE('Assumptions (NG)'!$X$2:$Z$2)+'Assumptions (NG)'!$AA$18*AVERAGE('Assumptions (NG)'!$X$3:$Z$3))/10^9,0)</f>
        <v>0.04117337184</v>
      </c>
      <c r="AK625" s="160">
        <f>IF($AB$438&gt;0,'Assumptions (NG)'!AE13*Model!$AB$438*('Assumptions (NG)'!$AA$17*AVERAGE('Assumptions (NG)'!$X$2:$Z$2)+'Assumptions (NG)'!$AA$18*AVERAGE('Assumptions (NG)'!$X$3:$Z$3))/10^9,0)</f>
        <v>0.04110370455</v>
      </c>
      <c r="AL625" s="160">
        <f>IF($AB$438&gt;0,'Assumptions (NG)'!AF13*Model!$AB$438*('Assumptions (NG)'!$AA$17*AVERAGE('Assumptions (NG)'!$X$2:$Z$2)+'Assumptions (NG)'!$AA$18*AVERAGE('Assumptions (NG)'!$X$3:$Z$3))/10^9,0)</f>
        <v>0.04117337184</v>
      </c>
      <c r="AM625" s="160">
        <f>IF($AB$438&gt;0,'Assumptions (NG)'!AG13*Model!$AB$438*('Assumptions (NG)'!$AA$17*AVERAGE('Assumptions (NG)'!$X$2:$Z$2)+'Assumptions (NG)'!$AA$18*AVERAGE('Assumptions (NG)'!$X$3:$Z$3))/10^9,0)</f>
        <v>0.04110370455</v>
      </c>
      <c r="AN625" s="160">
        <f>IF($AB$438&gt;0,'Assumptions (NG)'!AH13*Model!$AB$438*('Assumptions (NG)'!$AA$17*AVERAGE('Assumptions (NG)'!$X$2:$Z$2)+'Assumptions (NG)'!$AA$18*AVERAGE('Assumptions (NG)'!$X$3:$Z$3))/10^9,0)</f>
        <v>0.04117337184</v>
      </c>
      <c r="AO625" s="160">
        <f>IF($AB$438&gt;0,'Assumptions (NG)'!AI13*Model!$AB$438*('Assumptions (NG)'!$AA$17*AVERAGE('Assumptions (NG)'!$X$2:$Z$2)+'Assumptions (NG)'!$AA$18*AVERAGE('Assumptions (NG)'!$X$3:$Z$3))/10^9,0)</f>
        <v>0.04110370455</v>
      </c>
      <c r="AP625" s="160">
        <f>IF($AB$438&gt;0,'Assumptions (NG)'!AJ13*Model!$AB$438*('Assumptions (NG)'!$AA$17*AVERAGE('Assumptions (NG)'!$X$2:$Z$2)+'Assumptions (NG)'!$AA$18*AVERAGE('Assumptions (NG)'!$X$3:$Z$3))/10^9,0)</f>
        <v>0.04117337184</v>
      </c>
      <c r="AQ625" s="160">
        <f>IF($AB$438&gt;0,'Assumptions (NG)'!AK13*Model!$AB$438*('Assumptions (NG)'!$AA$17*AVERAGE('Assumptions (NG)'!$X$2:$Z$2)+'Assumptions (NG)'!$AA$18*AVERAGE('Assumptions (NG)'!$X$3:$Z$3))/10^9,0)</f>
        <v>0.02055185227</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0.03554854771</v>
      </c>
      <c r="AD626" s="160">
        <f>IF($AC$438&gt;0,'Assumptions (NG)'!W13*Model!$AC$438*('Assumptions (NG)'!$AB$17*AVERAGE('Assumptions (NG)'!$Y$2:$AA$2)+'Assumptions (NG)'!$AB$18*AVERAGE('Assumptions (NG)'!$Y$3:$AA$3))/10^9,0)</f>
        <v>0.06754224064</v>
      </c>
      <c r="AE626" s="160">
        <f>IF($AC$438&gt;0,'Assumptions (NG)'!X13*Model!$AC$438*('Assumptions (NG)'!$AB$17*AVERAGE('Assumptions (NG)'!$Y$2:$AA$2)+'Assumptions (NG)'!$AB$18*AVERAGE('Assumptions (NG)'!$Y$3:$AA$3))/10^9,0)</f>
        <v>0.06078801658</v>
      </c>
      <c r="AF626" s="160">
        <f>IF($AC$438&gt;0,'Assumptions (NG)'!Y13*Model!$AC$438*('Assumptions (NG)'!$AB$17*AVERAGE('Assumptions (NG)'!$Y$2:$AA$2)+'Assumptions (NG)'!$AB$18*AVERAGE('Assumptions (NG)'!$Y$3:$AA$3))/10^9,0)</f>
        <v>0.05474476347</v>
      </c>
      <c r="AG626" s="160">
        <f>IF($AC$438&gt;0,'Assumptions (NG)'!Z13*Model!$AC$438*('Assumptions (NG)'!$AB$17*AVERAGE('Assumptions (NG)'!$Y$2:$AA$2)+'Assumptions (NG)'!$AB$18*AVERAGE('Assumptions (NG)'!$Y$3:$AA$3))/10^9,0)</f>
        <v>0.04927028712</v>
      </c>
      <c r="AH626" s="160">
        <f>IF($AC$438&gt;0,'Assumptions (NG)'!AA13*Model!$AC$438*('Assumptions (NG)'!$AB$17*AVERAGE('Assumptions (NG)'!$Y$2:$AA$2)+'Assumptions (NG)'!$AB$18*AVERAGE('Assumptions (NG)'!$Y$3:$AA$3))/10^9,0)</f>
        <v>0.04429349044</v>
      </c>
      <c r="AI626" s="160">
        <f>IF($AC$438&gt;0,'Assumptions (NG)'!AB13*Model!$AC$438*('Assumptions (NG)'!$AB$17*AVERAGE('Assumptions (NG)'!$Y$2:$AA$2)+'Assumptions (NG)'!$AB$18*AVERAGE('Assumptions (NG)'!$Y$3:$AA$3))/10^9,0)</f>
        <v>0.04194728629</v>
      </c>
      <c r="AJ626" s="160">
        <f>IF($AC$438&gt;0,'Assumptions (NG)'!AC13*Model!$AC$438*('Assumptions (NG)'!$AB$17*AVERAGE('Assumptions (NG)'!$Y$2:$AA$2)+'Assumptions (NG)'!$AB$18*AVERAGE('Assumptions (NG)'!$Y$3:$AA$3))/10^9,0)</f>
        <v>0.04194728629</v>
      </c>
      <c r="AK626" s="160">
        <f>IF($AC$438&gt;0,'Assumptions (NG)'!AD13*Model!$AC$438*('Assumptions (NG)'!$AB$17*AVERAGE('Assumptions (NG)'!$Y$2:$AA$2)+'Assumptions (NG)'!$AB$18*AVERAGE('Assumptions (NG)'!$Y$3:$AA$3))/10^9,0)</f>
        <v>0.04201838339</v>
      </c>
      <c r="AL626" s="160">
        <f>IF($AC$438&gt;0,'Assumptions (NG)'!AE13*Model!$AC$438*('Assumptions (NG)'!$AB$17*AVERAGE('Assumptions (NG)'!$Y$2:$AA$2)+'Assumptions (NG)'!$AB$18*AVERAGE('Assumptions (NG)'!$Y$3:$AA$3))/10^9,0)</f>
        <v>0.04194728629</v>
      </c>
      <c r="AM626" s="160">
        <f>IF($AC$438&gt;0,'Assumptions (NG)'!AF13*Model!$AC$438*('Assumptions (NG)'!$AB$17*AVERAGE('Assumptions (NG)'!$Y$2:$AA$2)+'Assumptions (NG)'!$AB$18*AVERAGE('Assumptions (NG)'!$Y$3:$AA$3))/10^9,0)</f>
        <v>0.04201838339</v>
      </c>
      <c r="AN626" s="160">
        <f>IF($AC$438&gt;0,'Assumptions (NG)'!AG13*Model!$AC$438*('Assumptions (NG)'!$AB$17*AVERAGE('Assumptions (NG)'!$Y$2:$AA$2)+'Assumptions (NG)'!$AB$18*AVERAGE('Assumptions (NG)'!$Y$3:$AA$3))/10^9,0)</f>
        <v>0.04194728629</v>
      </c>
      <c r="AO626" s="160">
        <f>IF($AC$438&gt;0,'Assumptions (NG)'!AH13*Model!$AC$438*('Assumptions (NG)'!$AB$17*AVERAGE('Assumptions (NG)'!$Y$2:$AA$2)+'Assumptions (NG)'!$AB$18*AVERAGE('Assumptions (NG)'!$Y$3:$AA$3))/10^9,0)</f>
        <v>0.04201838339</v>
      </c>
      <c r="AP626" s="160">
        <f>IF($AC$438&gt;0,'Assumptions (NG)'!AI13*Model!$AC$438*('Assumptions (NG)'!$AB$17*AVERAGE('Assumptions (NG)'!$Y$2:$AA$2)+'Assumptions (NG)'!$AB$18*AVERAGE('Assumptions (NG)'!$Y$3:$AA$3))/10^9,0)</f>
        <v>0.04194728629</v>
      </c>
      <c r="AQ626" s="160">
        <f>IF($AC$438&gt;0,'Assumptions (NG)'!AJ13*Model!$AC$438*('Assumptions (NG)'!$AB$17*AVERAGE('Assumptions (NG)'!$Y$2:$AA$2)+'Assumptions (NG)'!$AB$18*AVERAGE('Assumptions (NG)'!$Y$3:$AA$3))/10^9,0)</f>
        <v>0.04201838339</v>
      </c>
      <c r="AR626" s="160">
        <f>IF($AC$438&gt;0,'Assumptions (NG)'!AK13*Model!$AC$438*('Assumptions (NG)'!$AB$17*AVERAGE('Assumptions (NG)'!$Y$2:$AA$2)+'Assumptions (NG)'!$AB$18*AVERAGE('Assumptions (NG)'!$Y$3:$AA$3))/10^9,0)</f>
        <v>0.02097364315</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0.03627810578</v>
      </c>
      <c r="AE627" s="160">
        <f>IF($AD$438&gt;0,'Assumptions (NG)'!W13*Model!$AD$438*('Assumptions (NG)'!$AC$17*AVERAGE('Assumptions (NG)'!$Z$2:$AB$2)+'Assumptions (NG)'!$AC$18*AVERAGE('Assumptions (NG)'!$Z$3:$AB$3))/10^9,0)</f>
        <v>0.06892840098</v>
      </c>
      <c r="AF627" s="160">
        <f>IF($AD$438&gt;0,'Assumptions (NG)'!X13*Model!$AD$438*('Assumptions (NG)'!$AC$17*AVERAGE('Assumptions (NG)'!$Z$2:$AB$2)+'Assumptions (NG)'!$AC$18*AVERAGE('Assumptions (NG)'!$Z$3:$AB$3))/10^9,0)</f>
        <v>0.06203556088</v>
      </c>
      <c r="AG627" s="160">
        <f>IF($AD$438&gt;0,'Assumptions (NG)'!Y13*Model!$AD$438*('Assumptions (NG)'!$AC$17*AVERAGE('Assumptions (NG)'!$Z$2:$AB$2)+'Assumptions (NG)'!$AC$18*AVERAGE('Assumptions (NG)'!$Z$3:$AB$3))/10^9,0)</f>
        <v>0.0558682829</v>
      </c>
      <c r="AH627" s="160">
        <f>IF($AD$438&gt;0,'Assumptions (NG)'!Z13*Model!$AD$438*('Assumptions (NG)'!$AC$17*AVERAGE('Assumptions (NG)'!$Z$2:$AB$2)+'Assumptions (NG)'!$AC$18*AVERAGE('Assumptions (NG)'!$Z$3:$AB$3))/10^9,0)</f>
        <v>0.05028145461</v>
      </c>
      <c r="AI627" s="160">
        <f>IF($AD$438&gt;0,'Assumptions (NG)'!AA13*Model!$AD$438*('Assumptions (NG)'!$AC$17*AVERAGE('Assumptions (NG)'!$Z$2:$AB$2)+'Assumptions (NG)'!$AC$18*AVERAGE('Assumptions (NG)'!$Z$3:$AB$3))/10^9,0)</f>
        <v>0.0452025198</v>
      </c>
      <c r="AJ627" s="160">
        <f>IF($AD$438&gt;0,'Assumptions (NG)'!AB13*Model!$AD$438*('Assumptions (NG)'!$AC$17*AVERAGE('Assumptions (NG)'!$Z$2:$AB$2)+'Assumptions (NG)'!$AC$18*AVERAGE('Assumptions (NG)'!$Z$3:$AB$3))/10^9,0)</f>
        <v>0.04280816482</v>
      </c>
      <c r="AK627" s="160">
        <f>IF($AD$438&gt;0,'Assumptions (NG)'!AC13*Model!$AD$438*('Assumptions (NG)'!$AC$17*AVERAGE('Assumptions (NG)'!$Z$2:$AB$2)+'Assumptions (NG)'!$AC$18*AVERAGE('Assumptions (NG)'!$Z$3:$AB$3))/10^9,0)</f>
        <v>0.04280816482</v>
      </c>
      <c r="AL627" s="160">
        <f>IF($AD$438&gt;0,'Assumptions (NG)'!AD13*Model!$AD$438*('Assumptions (NG)'!$AC$17*AVERAGE('Assumptions (NG)'!$Z$2:$AB$2)+'Assumptions (NG)'!$AC$18*AVERAGE('Assumptions (NG)'!$Z$3:$AB$3))/10^9,0)</f>
        <v>0.04288072103</v>
      </c>
      <c r="AM627" s="160">
        <f>IF($AD$438&gt;0,'Assumptions (NG)'!AE13*Model!$AD$438*('Assumptions (NG)'!$AC$17*AVERAGE('Assumptions (NG)'!$Z$2:$AB$2)+'Assumptions (NG)'!$AC$18*AVERAGE('Assumptions (NG)'!$Z$3:$AB$3))/10^9,0)</f>
        <v>0.04280816482</v>
      </c>
      <c r="AN627" s="160">
        <f>IF($AD$438&gt;0,'Assumptions (NG)'!AF13*Model!$AD$438*('Assumptions (NG)'!$AC$17*AVERAGE('Assumptions (NG)'!$Z$2:$AB$2)+'Assumptions (NG)'!$AC$18*AVERAGE('Assumptions (NG)'!$Z$3:$AB$3))/10^9,0)</f>
        <v>0.04288072103</v>
      </c>
      <c r="AO627" s="160">
        <f>IF($AD$438&gt;0,'Assumptions (NG)'!AG13*Model!$AD$438*('Assumptions (NG)'!$AC$17*AVERAGE('Assumptions (NG)'!$Z$2:$AB$2)+'Assumptions (NG)'!$AC$18*AVERAGE('Assumptions (NG)'!$Z$3:$AB$3))/10^9,0)</f>
        <v>0.04280816482</v>
      </c>
      <c r="AP627" s="160">
        <f>IF($AD$438&gt;0,'Assumptions (NG)'!AH13*Model!$AD$438*('Assumptions (NG)'!$AC$17*AVERAGE('Assumptions (NG)'!$Z$2:$AB$2)+'Assumptions (NG)'!$AC$18*AVERAGE('Assumptions (NG)'!$Z$3:$AB$3))/10^9,0)</f>
        <v>0.04288072103</v>
      </c>
      <c r="AQ627" s="160">
        <f>IF($AD$438&gt;0,'Assumptions (NG)'!AI13*Model!$AD$438*('Assumptions (NG)'!$AC$17*AVERAGE('Assumptions (NG)'!$Z$2:$AB$2)+'Assumptions (NG)'!$AC$18*AVERAGE('Assumptions (NG)'!$Z$3:$AB$3))/10^9,0)</f>
        <v>0.04280816482</v>
      </c>
      <c r="AR627" s="160">
        <f>IF($AD$438&gt;0,'Assumptions (NG)'!AJ13*Model!$AD$438*('Assumptions (NG)'!$AC$17*AVERAGE('Assumptions (NG)'!$Z$2:$AB$2)+'Assumptions (NG)'!$AC$18*AVERAGE('Assumptions (NG)'!$Z$3:$AB$3))/10^9,0)</f>
        <v>0.04288072103</v>
      </c>
      <c r="AS627" s="160">
        <f>IF($AD$438&gt;0,'Assumptions (NG)'!AK13*Model!$AD$438*('Assumptions (NG)'!$AC$17*AVERAGE('Assumptions (NG)'!$Z$2:$AB$2)+'Assumptions (NG)'!$AC$18*AVERAGE('Assumptions (NG)'!$Z$3:$AB$3))/10^9,0)</f>
        <v>0.02140408241</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0.03702262243</v>
      </c>
      <c r="AF628" s="160">
        <f>IF($AE$438&gt;0,'Assumptions (NG)'!W13*Model!$AE$438*('Assumptions (NG)'!$AD$17*AVERAGE('Assumptions (NG)'!$AA$2:$AC$2)+'Assumptions (NG)'!$AD$18*AVERAGE('Assumptions (NG)'!$AA$3:$AC$3))/10^9,0)</f>
        <v>0.07034298261</v>
      </c>
      <c r="AG628" s="160">
        <f>IF($AE$438&gt;0,'Assumptions (NG)'!X13*Model!$AE$438*('Assumptions (NG)'!$AD$17*AVERAGE('Assumptions (NG)'!$AA$2:$AC$2)+'Assumptions (NG)'!$AD$18*AVERAGE('Assumptions (NG)'!$AA$3:$AC$3))/10^9,0)</f>
        <v>0.06330868435</v>
      </c>
      <c r="AH628" s="160">
        <f>IF($AE$438&gt;0,'Assumptions (NG)'!Y13*Model!$AE$438*('Assumptions (NG)'!$AD$17*AVERAGE('Assumptions (NG)'!$AA$2:$AC$2)+'Assumptions (NG)'!$AD$18*AVERAGE('Assumptions (NG)'!$AA$3:$AC$3))/10^9,0)</f>
        <v>0.05701483854</v>
      </c>
      <c r="AI628" s="160">
        <f>IF($AE$438&gt;0,'Assumptions (NG)'!Z13*Model!$AE$438*('Assumptions (NG)'!$AD$17*AVERAGE('Assumptions (NG)'!$AA$2:$AC$2)+'Assumptions (NG)'!$AD$18*AVERAGE('Assumptions (NG)'!$AA$3:$AC$3))/10^9,0)</f>
        <v>0.05131335468</v>
      </c>
      <c r="AJ628" s="160">
        <f>IF($AE$438&gt;0,'Assumptions (NG)'!AA13*Model!$AE$438*('Assumptions (NG)'!$AD$17*AVERAGE('Assumptions (NG)'!$AA$2:$AC$2)+'Assumptions (NG)'!$AD$18*AVERAGE('Assumptions (NG)'!$AA$3:$AC$3))/10^9,0)</f>
        <v>0.04613018754</v>
      </c>
      <c r="AK628" s="160">
        <f>IF($AE$438&gt;0,'Assumptions (NG)'!AB13*Model!$AE$438*('Assumptions (NG)'!$AD$17*AVERAGE('Assumptions (NG)'!$AA$2:$AC$2)+'Assumptions (NG)'!$AD$18*AVERAGE('Assumptions (NG)'!$AA$3:$AC$3))/10^9,0)</f>
        <v>0.04368669446</v>
      </c>
      <c r="AL628" s="160">
        <f>IF($AE$438&gt;0,'Assumptions (NG)'!AC13*Model!$AE$438*('Assumptions (NG)'!$AD$17*AVERAGE('Assumptions (NG)'!$AA$2:$AC$2)+'Assumptions (NG)'!$AD$18*AVERAGE('Assumptions (NG)'!$AA$3:$AC$3))/10^9,0)</f>
        <v>0.04368669446</v>
      </c>
      <c r="AM628" s="160">
        <f>IF($AE$438&gt;0,'Assumptions (NG)'!AD13*Model!$AE$438*('Assumptions (NG)'!$AD$17*AVERAGE('Assumptions (NG)'!$AA$2:$AC$2)+'Assumptions (NG)'!$AD$18*AVERAGE('Assumptions (NG)'!$AA$3:$AC$3))/10^9,0)</f>
        <v>0.04376073971</v>
      </c>
      <c r="AN628" s="160">
        <f>IF($AE$438&gt;0,'Assumptions (NG)'!AE13*Model!$AE$438*('Assumptions (NG)'!$AD$17*AVERAGE('Assumptions (NG)'!$AA$2:$AC$2)+'Assumptions (NG)'!$AD$18*AVERAGE('Assumptions (NG)'!$AA$3:$AC$3))/10^9,0)</f>
        <v>0.04368669446</v>
      </c>
      <c r="AO628" s="160">
        <f>IF($AE$438&gt;0,'Assumptions (NG)'!AF13*Model!$AE$438*('Assumptions (NG)'!$AD$17*AVERAGE('Assumptions (NG)'!$AA$2:$AC$2)+'Assumptions (NG)'!$AD$18*AVERAGE('Assumptions (NG)'!$AA$3:$AC$3))/10^9,0)</f>
        <v>0.04376073971</v>
      </c>
      <c r="AP628" s="160">
        <f>IF($AE$438&gt;0,'Assumptions (NG)'!AG13*Model!$AE$438*('Assumptions (NG)'!$AD$17*AVERAGE('Assumptions (NG)'!$AA$2:$AC$2)+'Assumptions (NG)'!$AD$18*AVERAGE('Assumptions (NG)'!$AA$3:$AC$3))/10^9,0)</f>
        <v>0.04368669446</v>
      </c>
      <c r="AQ628" s="160">
        <f>IF($AE$438&gt;0,'Assumptions (NG)'!AH13*Model!$AE$438*('Assumptions (NG)'!$AD$17*AVERAGE('Assumptions (NG)'!$AA$2:$AC$2)+'Assumptions (NG)'!$AD$18*AVERAGE('Assumptions (NG)'!$AA$3:$AC$3))/10^9,0)</f>
        <v>0.04376073971</v>
      </c>
      <c r="AR628" s="160">
        <f>IF($AE$438&gt;0,'Assumptions (NG)'!AI13*Model!$AE$438*('Assumptions (NG)'!$AD$17*AVERAGE('Assumptions (NG)'!$AA$2:$AC$2)+'Assumptions (NG)'!$AD$18*AVERAGE('Assumptions (NG)'!$AA$3:$AC$3))/10^9,0)</f>
        <v>0.04368669446</v>
      </c>
      <c r="AS628" s="160">
        <f>IF($AE$438&gt;0,'Assumptions (NG)'!AJ13*Model!$AE$438*('Assumptions (NG)'!$AD$17*AVERAGE('Assumptions (NG)'!$AA$2:$AC$2)+'Assumptions (NG)'!$AD$18*AVERAGE('Assumptions (NG)'!$AA$3:$AC$3))/10^9,0)</f>
        <v>0.04376073971</v>
      </c>
      <c r="AT628" s="160">
        <f>IF($AE$438&gt;0,'Assumptions (NG)'!AK13*Model!$AE$438*('Assumptions (NG)'!$AD$17*AVERAGE('Assumptions (NG)'!$AA$2:$AC$2)+'Assumptions (NG)'!$AD$18*AVERAGE('Assumptions (NG)'!$AA$3:$AC$3))/10^9,0)</f>
        <v>0.02184334723</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0.03842237163</v>
      </c>
      <c r="AG629" s="160">
        <f>IF($AF$438&gt;0,'Assumptions (NG)'!W13*Model!$AF$438*('Assumptions (NG)'!$AE$17*AVERAGE('Assumptions (NG)'!$AB$2:$AD$2)+'Assumptions (NG)'!$AE$18*AVERAGE('Assumptions (NG)'!$AB$3:$AD$3))/10^9,0)</f>
        <v>0.0730025061</v>
      </c>
      <c r="AH629" s="160">
        <f>IF($AF$438&gt;0,'Assumptions (NG)'!X13*Model!$AF$438*('Assumptions (NG)'!$AE$17*AVERAGE('Assumptions (NG)'!$AB$2:$AD$2)+'Assumptions (NG)'!$AE$18*AVERAGE('Assumptions (NG)'!$AB$3:$AD$3))/10^9,0)</f>
        <v>0.06570225549</v>
      </c>
      <c r="AI629" s="160">
        <f>IF($AF$438&gt;0,'Assumptions (NG)'!Y13*Model!$AF$438*('Assumptions (NG)'!$AE$17*AVERAGE('Assumptions (NG)'!$AB$2:$AD$2)+'Assumptions (NG)'!$AE$18*AVERAGE('Assumptions (NG)'!$AB$3:$AD$3))/10^9,0)</f>
        <v>0.05917045232</v>
      </c>
      <c r="AJ629" s="160">
        <f>IF($AF$438&gt;0,'Assumptions (NG)'!Z13*Model!$AF$438*('Assumptions (NG)'!$AE$17*AVERAGE('Assumptions (NG)'!$AB$2:$AD$2)+'Assumptions (NG)'!$AE$18*AVERAGE('Assumptions (NG)'!$AB$3:$AD$3))/10^9,0)</f>
        <v>0.05325340708</v>
      </c>
      <c r="AK629" s="160">
        <f>IF($AF$438&gt;0,'Assumptions (NG)'!AA13*Model!$AF$438*('Assumptions (NG)'!$AE$17*AVERAGE('Assumptions (NG)'!$AB$2:$AD$2)+'Assumptions (NG)'!$AE$18*AVERAGE('Assumptions (NG)'!$AB$3:$AD$3))/10^9,0)</f>
        <v>0.04787427506</v>
      </c>
      <c r="AL629" s="160">
        <f>IF($AF$438&gt;0,'Assumptions (NG)'!AB13*Model!$AF$438*('Assumptions (NG)'!$AE$17*AVERAGE('Assumptions (NG)'!$AB$2:$AD$2)+'Assumptions (NG)'!$AE$18*AVERAGE('Assumptions (NG)'!$AB$3:$AD$3))/10^9,0)</f>
        <v>0.04533839853</v>
      </c>
      <c r="AM629" s="160">
        <f>IF($AF$438&gt;0,'Assumptions (NG)'!AC13*Model!$AF$438*('Assumptions (NG)'!$AE$17*AVERAGE('Assumptions (NG)'!$AB$2:$AD$2)+'Assumptions (NG)'!$AE$18*AVERAGE('Assumptions (NG)'!$AB$3:$AD$3))/10^9,0)</f>
        <v>0.04533839853</v>
      </c>
      <c r="AN629" s="160">
        <f>IF($AF$438&gt;0,'Assumptions (NG)'!AD13*Model!$AF$438*('Assumptions (NG)'!$AE$17*AVERAGE('Assumptions (NG)'!$AB$2:$AD$2)+'Assumptions (NG)'!$AE$18*AVERAGE('Assumptions (NG)'!$AB$3:$AD$3))/10^9,0)</f>
        <v>0.04541524327</v>
      </c>
      <c r="AO629" s="160">
        <f>IF($AF$438&gt;0,'Assumptions (NG)'!AE13*Model!$AF$438*('Assumptions (NG)'!$AE$17*AVERAGE('Assumptions (NG)'!$AB$2:$AD$2)+'Assumptions (NG)'!$AE$18*AVERAGE('Assumptions (NG)'!$AB$3:$AD$3))/10^9,0)</f>
        <v>0.04533839853</v>
      </c>
      <c r="AP629" s="160">
        <f>IF($AF$438&gt;0,'Assumptions (NG)'!AF13*Model!$AF$438*('Assumptions (NG)'!$AE$17*AVERAGE('Assumptions (NG)'!$AB$2:$AD$2)+'Assumptions (NG)'!$AE$18*AVERAGE('Assumptions (NG)'!$AB$3:$AD$3))/10^9,0)</f>
        <v>0.04541524327</v>
      </c>
      <c r="AQ629" s="160">
        <f>IF($AF$438&gt;0,'Assumptions (NG)'!AG13*Model!$AF$438*('Assumptions (NG)'!$AE$17*AVERAGE('Assumptions (NG)'!$AB$2:$AD$2)+'Assumptions (NG)'!$AE$18*AVERAGE('Assumptions (NG)'!$AB$3:$AD$3))/10^9,0)</f>
        <v>0.04533839853</v>
      </c>
      <c r="AR629" s="160">
        <f>IF($AF$438&gt;0,'Assumptions (NG)'!AH13*Model!$AF$438*('Assumptions (NG)'!$AE$17*AVERAGE('Assumptions (NG)'!$AB$2:$AD$2)+'Assumptions (NG)'!$AE$18*AVERAGE('Assumptions (NG)'!$AB$3:$AD$3))/10^9,0)</f>
        <v>0.04541524327</v>
      </c>
      <c r="AS629" s="160">
        <f>IF($AF$438&gt;0,'Assumptions (NG)'!AI13*Model!$AF$438*('Assumptions (NG)'!$AE$17*AVERAGE('Assumptions (NG)'!$AB$2:$AD$2)+'Assumptions (NG)'!$AE$18*AVERAGE('Assumptions (NG)'!$AB$3:$AD$3))/10^9,0)</f>
        <v>0.04533839853</v>
      </c>
      <c r="AT629" s="160">
        <f>IF($AF$438&gt;0,'Assumptions (NG)'!AJ13*Model!$AF$438*('Assumptions (NG)'!$AE$17*AVERAGE('Assumptions (NG)'!$AB$2:$AD$2)+'Assumptions (NG)'!$AE$18*AVERAGE('Assumptions (NG)'!$AB$3:$AD$3))/10^9,0)</f>
        <v>0.04541524327</v>
      </c>
      <c r="AU629" s="160">
        <f>IF($AF$438&gt;0,'Assumptions (NG)'!AK13*Model!$AF$438*('Assumptions (NG)'!$AE$17*AVERAGE('Assumptions (NG)'!$AB$2:$AD$2)+'Assumptions (NG)'!$AE$18*AVERAGE('Assumptions (NG)'!$AB$3:$AD$3))/10^9,0)</f>
        <v>0.02266919926</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0.04156202703</v>
      </c>
      <c r="AH630" s="160">
        <f>IF($AG$438&gt;0,'Assumptions (NG)'!W13*Model!$AG$438*('Assumptions (NG)'!$AF$17*AVERAGE('Assumptions (NG)'!$AC$2:$AE$2)+'Assumptions (NG)'!$AF$18*AVERAGE('Assumptions (NG)'!$AC$3:$AE$3))/10^9,0)</f>
        <v>0.07896785136</v>
      </c>
      <c r="AI630" s="160">
        <f>IF($AG$438&gt;0,'Assumptions (NG)'!X13*Model!$AG$438*('Assumptions (NG)'!$AF$17*AVERAGE('Assumptions (NG)'!$AC$2:$AE$2)+'Assumptions (NG)'!$AF$18*AVERAGE('Assumptions (NG)'!$AC$3:$AE$3))/10^9,0)</f>
        <v>0.07107106623</v>
      </c>
      <c r="AJ630" s="160">
        <f>IF($AG$438&gt;0,'Assumptions (NG)'!Y13*Model!$AG$438*('Assumptions (NG)'!$AF$17*AVERAGE('Assumptions (NG)'!$AC$2:$AE$2)+'Assumptions (NG)'!$AF$18*AVERAGE('Assumptions (NG)'!$AC$3:$AE$3))/10^9,0)</f>
        <v>0.06400552163</v>
      </c>
      <c r="AK630" s="160">
        <f>IF($AG$438&gt;0,'Assumptions (NG)'!Z13*Model!$AG$438*('Assumptions (NG)'!$AF$17*AVERAGE('Assumptions (NG)'!$AC$2:$AE$2)+'Assumptions (NG)'!$AF$18*AVERAGE('Assumptions (NG)'!$AC$3:$AE$3))/10^9,0)</f>
        <v>0.05760496947</v>
      </c>
      <c r="AL630" s="160">
        <f>IF($AG$438&gt;0,'Assumptions (NG)'!AA13*Model!$AG$438*('Assumptions (NG)'!$AF$17*AVERAGE('Assumptions (NG)'!$AC$2:$AE$2)+'Assumptions (NG)'!$AF$18*AVERAGE('Assumptions (NG)'!$AC$3:$AE$3))/10^9,0)</f>
        <v>0.05178628568</v>
      </c>
      <c r="AM630" s="160">
        <f>IF($AG$438&gt;0,'Assumptions (NG)'!AB13*Model!$AG$438*('Assumptions (NG)'!$AF$17*AVERAGE('Assumptions (NG)'!$AC$2:$AE$2)+'Assumptions (NG)'!$AF$18*AVERAGE('Assumptions (NG)'!$AC$3:$AE$3))/10^9,0)</f>
        <v>0.0490431919</v>
      </c>
      <c r="AN630" s="160">
        <f>IF($AG$438&gt;0,'Assumptions (NG)'!AC13*Model!$AG$438*('Assumptions (NG)'!$AF$17*AVERAGE('Assumptions (NG)'!$AC$2:$AE$2)+'Assumptions (NG)'!$AF$18*AVERAGE('Assumptions (NG)'!$AC$3:$AE$3))/10^9,0)</f>
        <v>0.0490431919</v>
      </c>
      <c r="AO630" s="160">
        <f>IF($AG$438&gt;0,'Assumptions (NG)'!AD13*Model!$AG$438*('Assumptions (NG)'!$AF$17*AVERAGE('Assumptions (NG)'!$AC$2:$AE$2)+'Assumptions (NG)'!$AF$18*AVERAGE('Assumptions (NG)'!$AC$3:$AE$3))/10^9,0)</f>
        <v>0.04912631595</v>
      </c>
      <c r="AP630" s="160">
        <f>IF($AG$438&gt;0,'Assumptions (NG)'!AE13*Model!$AG$438*('Assumptions (NG)'!$AF$17*AVERAGE('Assumptions (NG)'!$AC$2:$AE$2)+'Assumptions (NG)'!$AF$18*AVERAGE('Assumptions (NG)'!$AC$3:$AE$3))/10^9,0)</f>
        <v>0.0490431919</v>
      </c>
      <c r="AQ630" s="160">
        <f>IF($AG$438&gt;0,'Assumptions (NG)'!AF13*Model!$AG$438*('Assumptions (NG)'!$AF$17*AVERAGE('Assumptions (NG)'!$AC$2:$AE$2)+'Assumptions (NG)'!$AF$18*AVERAGE('Assumptions (NG)'!$AC$3:$AE$3))/10^9,0)</f>
        <v>0.04912631595</v>
      </c>
      <c r="AR630" s="160">
        <f>IF($AG$438&gt;0,'Assumptions (NG)'!AG13*Model!$AG$438*('Assumptions (NG)'!$AF$17*AVERAGE('Assumptions (NG)'!$AC$2:$AE$2)+'Assumptions (NG)'!$AF$18*AVERAGE('Assumptions (NG)'!$AC$3:$AE$3))/10^9,0)</f>
        <v>0.0490431919</v>
      </c>
      <c r="AS630" s="160">
        <f>IF($AG$438&gt;0,'Assumptions (NG)'!AH13*Model!$AG$438*('Assumptions (NG)'!$AF$17*AVERAGE('Assumptions (NG)'!$AC$2:$AE$2)+'Assumptions (NG)'!$AF$18*AVERAGE('Assumptions (NG)'!$AC$3:$AE$3))/10^9,0)</f>
        <v>0.04912631595</v>
      </c>
      <c r="AT630" s="160">
        <f>IF($AG$438&gt;0,'Assumptions (NG)'!AI13*Model!$AG$438*('Assumptions (NG)'!$AF$17*AVERAGE('Assumptions (NG)'!$AC$2:$AE$2)+'Assumptions (NG)'!$AF$18*AVERAGE('Assumptions (NG)'!$AC$3:$AE$3))/10^9,0)</f>
        <v>0.0490431919</v>
      </c>
      <c r="AU630" s="160">
        <f>IF($AG$438&gt;0,'Assumptions (NG)'!AJ13*Model!$AG$438*('Assumptions (NG)'!$AF$17*AVERAGE('Assumptions (NG)'!$AC$2:$AE$2)+'Assumptions (NG)'!$AF$18*AVERAGE('Assumptions (NG)'!$AC$3:$AE$3))/10^9,0)</f>
        <v>0.04912631595</v>
      </c>
      <c r="AV630" s="160">
        <f>IF($AG$438&gt;0,'Assumptions (NG)'!AK13*Model!$AG$438*('Assumptions (NG)'!$AF$17*AVERAGE('Assumptions (NG)'!$AC$2:$AE$2)+'Assumptions (NG)'!$AF$18*AVERAGE('Assumptions (NG)'!$AC$3:$AE$3))/10^9,0)</f>
        <v>0.02452159595</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0.03934901964</v>
      </c>
      <c r="AI631" s="160">
        <f>IF($AH$438&gt;0,'Assumptions (NG)'!W13*Model!$AH$438*('Assumptions (NG)'!$AG$17*AVERAGE('Assumptions (NG)'!$AD$2:$AF$2)+'Assumptions (NG)'!$AG$18*AVERAGE('Assumptions (NG)'!$AD$3:$AF$3))/10^9,0)</f>
        <v>0.07476313732</v>
      </c>
      <c r="AJ631" s="160">
        <f>IF($AH$438&gt;0,'Assumptions (NG)'!X13*Model!$AH$438*('Assumptions (NG)'!$AG$17*AVERAGE('Assumptions (NG)'!$AD$2:$AF$2)+'Assumptions (NG)'!$AG$18*AVERAGE('Assumptions (NG)'!$AD$3:$AF$3))/10^9,0)</f>
        <v>0.06728682358</v>
      </c>
      <c r="AK631" s="160">
        <f>IF($AH$438&gt;0,'Assumptions (NG)'!Y13*Model!$AH$438*('Assumptions (NG)'!$AG$17*AVERAGE('Assumptions (NG)'!$AD$2:$AF$2)+'Assumptions (NG)'!$AG$18*AVERAGE('Assumptions (NG)'!$AD$3:$AF$3))/10^9,0)</f>
        <v>0.06059749025</v>
      </c>
      <c r="AL631" s="160">
        <f>IF($AH$438&gt;0,'Assumptions (NG)'!Z13*Model!$AH$438*('Assumptions (NG)'!$AG$17*AVERAGE('Assumptions (NG)'!$AD$2:$AF$2)+'Assumptions (NG)'!$AG$18*AVERAGE('Assumptions (NG)'!$AD$3:$AF$3))/10^9,0)</f>
        <v>0.05453774122</v>
      </c>
      <c r="AM631" s="160">
        <f>IF($AH$438&gt;0,'Assumptions (NG)'!AA13*Model!$AH$438*('Assumptions (NG)'!$AG$17*AVERAGE('Assumptions (NG)'!$AD$2:$AF$2)+'Assumptions (NG)'!$AG$18*AVERAGE('Assumptions (NG)'!$AD$3:$AF$3))/10^9,0)</f>
        <v>0.04902887847</v>
      </c>
      <c r="AN631" s="160">
        <f>IF($AH$438&gt;0,'Assumptions (NG)'!AB13*Model!$AH$438*('Assumptions (NG)'!$AG$17*AVERAGE('Assumptions (NG)'!$AD$2:$AF$2)+'Assumptions (NG)'!$AG$18*AVERAGE('Assumptions (NG)'!$AD$3:$AF$3))/10^9,0)</f>
        <v>0.04643184317</v>
      </c>
      <c r="AO631" s="160">
        <f>IF($AH$438&gt;0,'Assumptions (NG)'!AC13*Model!$AH$438*('Assumptions (NG)'!$AG$17*AVERAGE('Assumptions (NG)'!$AD$2:$AF$2)+'Assumptions (NG)'!$AG$18*AVERAGE('Assumptions (NG)'!$AD$3:$AF$3))/10^9,0)</f>
        <v>0.04643184317</v>
      </c>
      <c r="AP631" s="160">
        <f>IF($AH$438&gt;0,'Assumptions (NG)'!AD13*Model!$AH$438*('Assumptions (NG)'!$AG$17*AVERAGE('Assumptions (NG)'!$AD$2:$AF$2)+'Assumptions (NG)'!$AG$18*AVERAGE('Assumptions (NG)'!$AD$3:$AF$3))/10^9,0)</f>
        <v>0.04651054121</v>
      </c>
      <c r="AQ631" s="160">
        <f>IF($AH$438&gt;0,'Assumptions (NG)'!AE13*Model!$AH$438*('Assumptions (NG)'!$AG$17*AVERAGE('Assumptions (NG)'!$AD$2:$AF$2)+'Assumptions (NG)'!$AG$18*AVERAGE('Assumptions (NG)'!$AD$3:$AF$3))/10^9,0)</f>
        <v>0.04643184317</v>
      </c>
      <c r="AR631" s="160">
        <f>IF($AH$438&gt;0,'Assumptions (NG)'!AF13*Model!$AH$438*('Assumptions (NG)'!$AG$17*AVERAGE('Assumptions (NG)'!$AD$2:$AF$2)+'Assumptions (NG)'!$AG$18*AVERAGE('Assumptions (NG)'!$AD$3:$AF$3))/10^9,0)</f>
        <v>0.04651054121</v>
      </c>
      <c r="AS631" s="160">
        <f>IF($AH$438&gt;0,'Assumptions (NG)'!AG13*Model!$AH$438*('Assumptions (NG)'!$AG$17*AVERAGE('Assumptions (NG)'!$AD$2:$AF$2)+'Assumptions (NG)'!$AG$18*AVERAGE('Assumptions (NG)'!$AD$3:$AF$3))/10^9,0)</f>
        <v>0.04643184317</v>
      </c>
      <c r="AT631" s="160">
        <f>IF($AH$438&gt;0,'Assumptions (NG)'!AH13*Model!$AH$438*('Assumptions (NG)'!$AG$17*AVERAGE('Assumptions (NG)'!$AD$2:$AF$2)+'Assumptions (NG)'!$AG$18*AVERAGE('Assumptions (NG)'!$AD$3:$AF$3))/10^9,0)</f>
        <v>0.04651054121</v>
      </c>
      <c r="AU631" s="160">
        <f>IF($AH$438&gt;0,'Assumptions (NG)'!AI13*Model!$AH$438*('Assumptions (NG)'!$AG$17*AVERAGE('Assumptions (NG)'!$AD$2:$AF$2)+'Assumptions (NG)'!$AG$18*AVERAGE('Assumptions (NG)'!$AD$3:$AF$3))/10^9,0)</f>
        <v>0.04643184317</v>
      </c>
      <c r="AV631" s="160">
        <f>IF($AH$438&gt;0,'Assumptions (NG)'!AJ13*Model!$AH$438*('Assumptions (NG)'!$AG$17*AVERAGE('Assumptions (NG)'!$AD$2:$AF$2)+'Assumptions (NG)'!$AG$18*AVERAGE('Assumptions (NG)'!$AD$3:$AF$3))/10^9,0)</f>
        <v>0.04651054121</v>
      </c>
      <c r="AW631" s="160">
        <f>IF($AH$438&gt;0,'Assumptions (NG)'!AK13*Model!$AH$438*('Assumptions (NG)'!$AG$17*AVERAGE('Assumptions (NG)'!$AD$2:$AF$2)+'Assumptions (NG)'!$AG$18*AVERAGE('Assumptions (NG)'!$AD$3:$AF$3))/10^9,0)</f>
        <v>0.02321592159</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0.0465615317</v>
      </c>
      <c r="AJ632" s="160">
        <f>IF($AI$438&gt;0,'Assumptions (NG)'!W13*Model!$AI$438*('Assumptions (NG)'!$AH$17*AVERAGE('Assumptions (NG)'!$AE$2:$AG$2)+'Assumptions (NG)'!$AH$18*AVERAGE('Assumptions (NG)'!$AE$3:$AG$3))/10^9,0)</f>
        <v>0.08846691022</v>
      </c>
      <c r="AK632" s="160">
        <f>IF($AI$438&gt;0,'Assumptions (NG)'!X13*Model!$AI$438*('Assumptions (NG)'!$AH$17*AVERAGE('Assumptions (NG)'!$AE$2:$AG$2)+'Assumptions (NG)'!$AH$18*AVERAGE('Assumptions (NG)'!$AE$3:$AG$3))/10^9,0)</f>
        <v>0.0796202192</v>
      </c>
      <c r="AL632" s="160">
        <f>IF($AI$438&gt;0,'Assumptions (NG)'!Y13*Model!$AI$438*('Assumptions (NG)'!$AH$17*AVERAGE('Assumptions (NG)'!$AE$2:$AG$2)+'Assumptions (NG)'!$AH$18*AVERAGE('Assumptions (NG)'!$AE$3:$AG$3))/10^9,0)</f>
        <v>0.07170475881</v>
      </c>
      <c r="AM632" s="160">
        <f>IF($AI$438&gt;0,'Assumptions (NG)'!Z13*Model!$AI$438*('Assumptions (NG)'!$AH$17*AVERAGE('Assumptions (NG)'!$AE$2:$AG$2)+'Assumptions (NG)'!$AH$18*AVERAGE('Assumptions (NG)'!$AE$3:$AG$3))/10^9,0)</f>
        <v>0.06453428293</v>
      </c>
      <c r="AN632" s="160">
        <f>IF($AI$438&gt;0,'Assumptions (NG)'!AA13*Model!$AI$438*('Assumptions (NG)'!$AH$17*AVERAGE('Assumptions (NG)'!$AE$2:$AG$2)+'Assumptions (NG)'!$AH$18*AVERAGE('Assumptions (NG)'!$AE$3:$AG$3))/10^9,0)</f>
        <v>0.05801566849</v>
      </c>
      <c r="AO632" s="160">
        <f>IF($AI$438&gt;0,'Assumptions (NG)'!AB13*Model!$AI$438*('Assumptions (NG)'!$AH$17*AVERAGE('Assumptions (NG)'!$AE$2:$AG$2)+'Assumptions (NG)'!$AH$18*AVERAGE('Assumptions (NG)'!$AE$3:$AG$3))/10^9,0)</f>
        <v>0.0549426074</v>
      </c>
      <c r="AP632" s="160">
        <f>IF($AI$438&gt;0,'Assumptions (NG)'!AC13*Model!$AI$438*('Assumptions (NG)'!$AH$17*AVERAGE('Assumptions (NG)'!$AE$2:$AG$2)+'Assumptions (NG)'!$AH$18*AVERAGE('Assumptions (NG)'!$AE$3:$AG$3))/10^9,0)</f>
        <v>0.0549426074</v>
      </c>
      <c r="AQ632" s="160">
        <f>IF($AI$438&gt;0,'Assumptions (NG)'!AD13*Model!$AI$438*('Assumptions (NG)'!$AH$17*AVERAGE('Assumptions (NG)'!$AE$2:$AG$2)+'Assumptions (NG)'!$AH$18*AVERAGE('Assumptions (NG)'!$AE$3:$AG$3))/10^9,0)</f>
        <v>0.05503573046</v>
      </c>
      <c r="AR632" s="160">
        <f>IF($AI$438&gt;0,'Assumptions (NG)'!AE13*Model!$AI$438*('Assumptions (NG)'!$AH$17*AVERAGE('Assumptions (NG)'!$AE$2:$AG$2)+'Assumptions (NG)'!$AH$18*AVERAGE('Assumptions (NG)'!$AE$3:$AG$3))/10^9,0)</f>
        <v>0.0549426074</v>
      </c>
      <c r="AS632" s="160">
        <f>IF($AI$438&gt;0,'Assumptions (NG)'!AF13*Model!$AI$438*('Assumptions (NG)'!$AH$17*AVERAGE('Assumptions (NG)'!$AE$2:$AG$2)+'Assumptions (NG)'!$AH$18*AVERAGE('Assumptions (NG)'!$AE$3:$AG$3))/10^9,0)</f>
        <v>0.05503573046</v>
      </c>
      <c r="AT632" s="160">
        <f>IF($AI$438&gt;0,'Assumptions (NG)'!AG13*Model!$AI$438*('Assumptions (NG)'!$AH$17*AVERAGE('Assumptions (NG)'!$AE$2:$AG$2)+'Assumptions (NG)'!$AH$18*AVERAGE('Assumptions (NG)'!$AE$3:$AG$3))/10^9,0)</f>
        <v>0.0549426074</v>
      </c>
      <c r="AU632" s="160">
        <f>IF($AI$438&gt;0,'Assumptions (NG)'!AH13*Model!$AI$438*('Assumptions (NG)'!$AH$17*AVERAGE('Assumptions (NG)'!$AE$2:$AG$2)+'Assumptions (NG)'!$AH$18*AVERAGE('Assumptions (NG)'!$AE$3:$AG$3))/10^9,0)</f>
        <v>0.05503573046</v>
      </c>
      <c r="AV632" s="160">
        <f>IF($AI$438&gt;0,'Assumptions (NG)'!AI13*Model!$AI$438*('Assumptions (NG)'!$AH$17*AVERAGE('Assumptions (NG)'!$AE$2:$AG$2)+'Assumptions (NG)'!$AH$18*AVERAGE('Assumptions (NG)'!$AE$3:$AG$3))/10^9,0)</f>
        <v>0.0549426074</v>
      </c>
      <c r="AW632" s="160">
        <f>IF($AI$438&gt;0,'Assumptions (NG)'!AJ13*Model!$AI$438*('Assumptions (NG)'!$AH$17*AVERAGE('Assumptions (NG)'!$AE$2:$AG$2)+'Assumptions (NG)'!$AH$18*AVERAGE('Assumptions (NG)'!$AE$3:$AG$3))/10^9,0)</f>
        <v>0.05503573046</v>
      </c>
      <c r="AX632" s="160">
        <f>IF($AI$438&gt;0,'Assumptions (NG)'!AK13*Model!$AI$438*('Assumptions (NG)'!$AH$17*AVERAGE('Assumptions (NG)'!$AE$2:$AG$2)+'Assumptions (NG)'!$AH$18*AVERAGE('Assumptions (NG)'!$AE$3:$AG$3))/10^9,0)</f>
        <v>0.0274713037</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0.05350394204</v>
      </c>
      <c r="AK633" s="177">
        <f>IF($AJ$438&gt;0,'Assumptions (NG)'!W13*Model!$AJ$438*('Assumptions (NG)'!$AI$17*AVERAGE('Assumptions (NG)'!$AF$2:$AH$2)+'Assumptions (NG)'!$AI$18*AVERAGE('Assumptions (NG)'!$AF$3:$AH$3))/10^9,0)</f>
        <v>0.1016574899</v>
      </c>
      <c r="AL633" s="177">
        <f>IF($AJ$438&gt;0,'Assumptions (NG)'!X13*Model!$AJ$438*('Assumptions (NG)'!$AI$17*AVERAGE('Assumptions (NG)'!$AF$2:$AH$2)+'Assumptions (NG)'!$AI$18*AVERAGE('Assumptions (NG)'!$AF$3:$AH$3))/10^9,0)</f>
        <v>0.09149174088</v>
      </c>
      <c r="AM633" s="177">
        <f>IF($AJ$438&gt;0,'Assumptions (NG)'!Y13*Model!$AJ$438*('Assumptions (NG)'!$AI$17*AVERAGE('Assumptions (NG)'!$AF$2:$AH$2)+'Assumptions (NG)'!$AI$18*AVERAGE('Assumptions (NG)'!$AF$3:$AH$3))/10^9,0)</f>
        <v>0.08239607074</v>
      </c>
      <c r="AN633" s="177">
        <f>IF($AJ$438&gt;0,'Assumptions (NG)'!Z13*Model!$AJ$438*('Assumptions (NG)'!$AI$17*AVERAGE('Assumptions (NG)'!$AF$2:$AH$2)+'Assumptions (NG)'!$AI$18*AVERAGE('Assumptions (NG)'!$AF$3:$AH$3))/10^9,0)</f>
        <v>0.07415646366</v>
      </c>
      <c r="AO633" s="177">
        <f>IF($AJ$438&gt;0,'Assumptions (NG)'!AA13*Model!$AJ$438*('Assumptions (NG)'!$AI$17*AVERAGE('Assumptions (NG)'!$AF$2:$AH$2)+'Assumptions (NG)'!$AI$18*AVERAGE('Assumptions (NG)'!$AF$3:$AH$3))/10^9,0)</f>
        <v>0.06666591178</v>
      </c>
      <c r="AP633" s="177">
        <f>IF($AJ$438&gt;0,'Assumptions (NG)'!AB13*Model!$AJ$438*('Assumptions (NG)'!$AI$17*AVERAGE('Assumptions (NG)'!$AF$2:$AH$2)+'Assumptions (NG)'!$AI$18*AVERAGE('Assumptions (NG)'!$AF$3:$AH$3))/10^9,0)</f>
        <v>0.0631346516</v>
      </c>
      <c r="AQ633" s="177">
        <f>IF($AJ$438&gt;0,'Assumptions (NG)'!AC13*Model!$AJ$438*('Assumptions (NG)'!$AI$17*AVERAGE('Assumptions (NG)'!$AF$2:$AH$2)+'Assumptions (NG)'!$AI$18*AVERAGE('Assumptions (NG)'!$AF$3:$AH$3))/10^9,0)</f>
        <v>0.0631346516</v>
      </c>
      <c r="AR633" s="177">
        <f>IF($AJ$438&gt;0,'Assumptions (NG)'!AD13*Model!$AJ$438*('Assumptions (NG)'!$AI$17*AVERAGE('Assumptions (NG)'!$AF$2:$AH$2)+'Assumptions (NG)'!$AI$18*AVERAGE('Assumptions (NG)'!$AF$3:$AH$3))/10^9,0)</f>
        <v>0.06324165949</v>
      </c>
      <c r="AS633" s="177">
        <f>IF($AJ$438&gt;0,'Assumptions (NG)'!AE13*Model!$AJ$438*('Assumptions (NG)'!$AI$17*AVERAGE('Assumptions (NG)'!$AF$2:$AH$2)+'Assumptions (NG)'!$AI$18*AVERAGE('Assumptions (NG)'!$AF$3:$AH$3))/10^9,0)</f>
        <v>0.0631346516</v>
      </c>
      <c r="AT633" s="177">
        <f>IF($AJ$438&gt;0,'Assumptions (NG)'!AF13*Model!$AJ$438*('Assumptions (NG)'!$AI$17*AVERAGE('Assumptions (NG)'!$AF$2:$AH$2)+'Assumptions (NG)'!$AI$18*AVERAGE('Assumptions (NG)'!$AF$3:$AH$3))/10^9,0)</f>
        <v>0.06324165949</v>
      </c>
      <c r="AU633" s="177">
        <f>IF($AJ$438&gt;0,'Assumptions (NG)'!AG13*Model!$AJ$438*('Assumptions (NG)'!$AI$17*AVERAGE('Assumptions (NG)'!$AF$2:$AH$2)+'Assumptions (NG)'!$AI$18*AVERAGE('Assumptions (NG)'!$AF$3:$AH$3))/10^9,0)</f>
        <v>0.0631346516</v>
      </c>
      <c r="AV633" s="177">
        <f>IF($AJ$438&gt;0,'Assumptions (NG)'!AH13*Model!$AJ$438*('Assumptions (NG)'!$AI$17*AVERAGE('Assumptions (NG)'!$AF$2:$AH$2)+'Assumptions (NG)'!$AI$18*AVERAGE('Assumptions (NG)'!$AF$3:$AH$3))/10^9,0)</f>
        <v>0.06324165949</v>
      </c>
      <c r="AW633" s="177">
        <f>IF($AJ$438&gt;0,'Assumptions (NG)'!AI13*Model!$AJ$438*('Assumptions (NG)'!$AI$17*AVERAGE('Assumptions (NG)'!$AF$2:$AH$2)+'Assumptions (NG)'!$AI$18*AVERAGE('Assumptions (NG)'!$AF$3:$AH$3))/10^9,0)</f>
        <v>0.0631346516</v>
      </c>
      <c r="AX633" s="177">
        <f>IF($AJ$438&gt;0,'Assumptions (NG)'!AJ13*Model!$AJ$438*('Assumptions (NG)'!$AI$17*AVERAGE('Assumptions (NG)'!$AF$2:$AH$2)+'Assumptions (NG)'!$AI$18*AVERAGE('Assumptions (NG)'!$AF$3:$AH$3))/10^9,0)</f>
        <v>0.06324165949</v>
      </c>
      <c r="AY633" s="177">
        <f>IF($AJ$438&gt;0,'Assumptions (NG)'!AK13*Model!$AJ$438*('Assumptions (NG)'!$AI$17*AVERAGE('Assumptions (NG)'!$AF$2:$AH$2)+'Assumptions (NG)'!$AI$18*AVERAGE('Assumptions (NG)'!$AF$3:$AH$3))/10^9,0)</f>
        <v>0.0315673258</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0.05408237159</v>
      </c>
      <c r="AL634" s="160">
        <f>IF($AK$438&gt;0,'Assumptions (NG)'!W13*Model!$AK$438*('Assumptions (NG)'!$AJ$17*AVERAGE('Assumptions (NG)'!$AG$2:$AI$2)+'Assumptions (NG)'!$AJ$18*AVERAGE('Assumptions (NG)'!$AG$3:$AI$3))/10^9,0)</f>
        <v>0.102756506</v>
      </c>
      <c r="AM634" s="160">
        <f>IF($AK$438&gt;0,'Assumptions (NG)'!X13*Model!$AK$438*('Assumptions (NG)'!$AJ$17*AVERAGE('Assumptions (NG)'!$AG$2:$AI$2)+'Assumptions (NG)'!$AJ$18*AVERAGE('Assumptions (NG)'!$AG$3:$AI$3))/10^9,0)</f>
        <v>0.09248085542</v>
      </c>
      <c r="AN634" s="160">
        <f>IF($AK$438&gt;0,'Assumptions (NG)'!Y13*Model!$AK$438*('Assumptions (NG)'!$AJ$17*AVERAGE('Assumptions (NG)'!$AG$2:$AI$2)+'Assumptions (NG)'!$AJ$18*AVERAGE('Assumptions (NG)'!$AG$3:$AI$3))/10^9,0)</f>
        <v>0.08328685225</v>
      </c>
      <c r="AO634" s="160">
        <f>IF($AK$438&gt;0,'Assumptions (NG)'!Z13*Model!$AK$438*('Assumptions (NG)'!$AJ$17*AVERAGE('Assumptions (NG)'!$AG$2:$AI$2)+'Assumptions (NG)'!$AJ$18*AVERAGE('Assumptions (NG)'!$AG$3:$AI$3))/10^9,0)</f>
        <v>0.07495816703</v>
      </c>
      <c r="AP634" s="160">
        <f>IF($AK$438&gt;0,'Assumptions (NG)'!AA13*Model!$AK$438*('Assumptions (NG)'!$AJ$17*AVERAGE('Assumptions (NG)'!$AG$2:$AI$2)+'Assumptions (NG)'!$AJ$18*AVERAGE('Assumptions (NG)'!$AG$3:$AI$3))/10^9,0)</f>
        <v>0.06738663501</v>
      </c>
      <c r="AQ634" s="160">
        <f>IF($AK$438&gt;0,'Assumptions (NG)'!AB13*Model!$AK$438*('Assumptions (NG)'!$AJ$17*AVERAGE('Assumptions (NG)'!$AG$2:$AI$2)+'Assumptions (NG)'!$AJ$18*AVERAGE('Assumptions (NG)'!$AG$3:$AI$3))/10^9,0)</f>
        <v>0.06381719848</v>
      </c>
      <c r="AR634" s="160">
        <f>IF($AK$438&gt;0,'Assumptions (NG)'!AC13*Model!$AK$438*('Assumptions (NG)'!$AJ$17*AVERAGE('Assumptions (NG)'!$AG$2:$AI$2)+'Assumptions (NG)'!$AJ$18*AVERAGE('Assumptions (NG)'!$AG$3:$AI$3))/10^9,0)</f>
        <v>0.06381719848</v>
      </c>
      <c r="AS634" s="160">
        <f>IF($AK$438&gt;0,'Assumptions (NG)'!AD13*Model!$AK$438*('Assumptions (NG)'!$AJ$17*AVERAGE('Assumptions (NG)'!$AG$2:$AI$2)+'Assumptions (NG)'!$AJ$18*AVERAGE('Assumptions (NG)'!$AG$3:$AI$3))/10^9,0)</f>
        <v>0.06392536322</v>
      </c>
      <c r="AT634" s="160">
        <f>IF($AK$438&gt;0,'Assumptions (NG)'!AE13*Model!$AK$438*('Assumptions (NG)'!$AJ$17*AVERAGE('Assumptions (NG)'!$AG$2:$AI$2)+'Assumptions (NG)'!$AJ$18*AVERAGE('Assumptions (NG)'!$AG$3:$AI$3))/10^9,0)</f>
        <v>0.06381719848</v>
      </c>
      <c r="AU634" s="160">
        <f>IF($AK$438&gt;0,'Assumptions (NG)'!AF13*Model!$AK$438*('Assumptions (NG)'!$AJ$17*AVERAGE('Assumptions (NG)'!$AG$2:$AI$2)+'Assumptions (NG)'!$AJ$18*AVERAGE('Assumptions (NG)'!$AG$3:$AI$3))/10^9,0)</f>
        <v>0.06392536322</v>
      </c>
      <c r="AV634" s="160">
        <f>IF($AK$438&gt;0,'Assumptions (NG)'!AG13*Model!$AK$438*('Assumptions (NG)'!$AJ$17*AVERAGE('Assumptions (NG)'!$AG$2:$AI$2)+'Assumptions (NG)'!$AJ$18*AVERAGE('Assumptions (NG)'!$AG$3:$AI$3))/10^9,0)</f>
        <v>0.06381719848</v>
      </c>
      <c r="AW634" s="160">
        <f>IF($AK$438&gt;0,'Assumptions (NG)'!AH13*Model!$AK$438*('Assumptions (NG)'!$AJ$17*AVERAGE('Assumptions (NG)'!$AG$2:$AI$2)+'Assumptions (NG)'!$AJ$18*AVERAGE('Assumptions (NG)'!$AG$3:$AI$3))/10^9,0)</f>
        <v>0.06392536322</v>
      </c>
      <c r="AX634" s="160">
        <f>IF($AK$438&gt;0,'Assumptions (NG)'!AI13*Model!$AK$438*('Assumptions (NG)'!$AJ$17*AVERAGE('Assumptions (NG)'!$AG$2:$AI$2)+'Assumptions (NG)'!$AJ$18*AVERAGE('Assumptions (NG)'!$AG$3:$AI$3))/10^9,0)</f>
        <v>0.06381719848</v>
      </c>
      <c r="AY634" s="160">
        <f>IF($AK$438&gt;0,'Assumptions (NG)'!AJ13*Model!$AK$438*('Assumptions (NG)'!$AJ$17*AVERAGE('Assumptions (NG)'!$AG$2:$AI$2)+'Assumptions (NG)'!$AJ$18*AVERAGE('Assumptions (NG)'!$AG$3:$AI$3))/10^9,0)</f>
        <v>0.06392536322</v>
      </c>
      <c r="AZ634" s="160">
        <f>IF($AK$438&gt;0,'Assumptions (NG)'!AK13*Model!$AK$438*('Assumptions (NG)'!$AJ$17*AVERAGE('Assumptions (NG)'!$AG$2:$AI$2)+'Assumptions (NG)'!$AJ$18*AVERAGE('Assumptions (NG)'!$AG$3:$AI$3))/10^9,0)</f>
        <v>0.03190859924</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0.05590299929</v>
      </c>
      <c r="AM635" s="177">
        <f>IF($AL$438&gt;0,'Assumptions (NG)'!W13*Model!$AL$438*('Assumptions (NG)'!$AK$17*AVERAGE('Assumptions (NG)'!$AH$2:$AJ$2)+'Assumptions (NG)'!$AK$18*AVERAGE('Assumptions (NG)'!$AH$3:$AJ$3))/10^9,0)</f>
        <v>0.1062156986</v>
      </c>
      <c r="AN635" s="177">
        <f>IF($AL$438&gt;0,'Assumptions (NG)'!X13*Model!$AL$438*('Assumptions (NG)'!$AK$17*AVERAGE('Assumptions (NG)'!$AH$2:$AJ$2)+'Assumptions (NG)'!$AK$18*AVERAGE('Assumptions (NG)'!$AH$3:$AJ$3))/10^9,0)</f>
        <v>0.09559412878</v>
      </c>
      <c r="AO635" s="177">
        <f>IF($AL$438&gt;0,'Assumptions (NG)'!Y13*Model!$AL$438*('Assumptions (NG)'!$AK$17*AVERAGE('Assumptions (NG)'!$AH$2:$AJ$2)+'Assumptions (NG)'!$AK$18*AVERAGE('Assumptions (NG)'!$AH$3:$AJ$3))/10^9,0)</f>
        <v>0.0860906189</v>
      </c>
      <c r="AP635" s="177">
        <f>IF($AL$438&gt;0,'Assumptions (NG)'!Z13*Model!$AL$438*('Assumptions (NG)'!$AK$17*AVERAGE('Assumptions (NG)'!$AH$2:$AJ$2)+'Assumptions (NG)'!$AK$18*AVERAGE('Assumptions (NG)'!$AH$3:$AJ$3))/10^9,0)</f>
        <v>0.07748155701</v>
      </c>
      <c r="AQ635" s="177">
        <f>IF($AL$438&gt;0,'Assumptions (NG)'!AA13*Model!$AL$438*('Assumptions (NG)'!$AK$17*AVERAGE('Assumptions (NG)'!$AH$2:$AJ$2)+'Assumptions (NG)'!$AK$18*AVERAGE('Assumptions (NG)'!$AH$3:$AJ$3))/10^9,0)</f>
        <v>0.06965513711</v>
      </c>
      <c r="AR635" s="177">
        <f>IF($AL$438&gt;0,'Assumptions (NG)'!AB13*Model!$AL$438*('Assumptions (NG)'!$AK$17*AVERAGE('Assumptions (NG)'!$AH$2:$AJ$2)+'Assumptions (NG)'!$AK$18*AVERAGE('Assumptions (NG)'!$AH$3:$AJ$3))/10^9,0)</f>
        <v>0.06596553916</v>
      </c>
      <c r="AS635" s="177">
        <f>IF($AL$438&gt;0,'Assumptions (NG)'!AC13*Model!$AL$438*('Assumptions (NG)'!$AK$17*AVERAGE('Assumptions (NG)'!$AH$2:$AJ$2)+'Assumptions (NG)'!$AK$18*AVERAGE('Assumptions (NG)'!$AH$3:$AJ$3))/10^9,0)</f>
        <v>0.06596553916</v>
      </c>
      <c r="AT635" s="177">
        <f>IF($AL$438&gt;0,'Assumptions (NG)'!AD13*Model!$AL$438*('Assumptions (NG)'!$AK$17*AVERAGE('Assumptions (NG)'!$AH$2:$AJ$2)+'Assumptions (NG)'!$AK$18*AVERAGE('Assumptions (NG)'!$AH$3:$AJ$3))/10^9,0)</f>
        <v>0.06607734516</v>
      </c>
      <c r="AU635" s="177">
        <f>IF($AL$438&gt;0,'Assumptions (NG)'!AE13*Model!$AL$438*('Assumptions (NG)'!$AK$17*AVERAGE('Assumptions (NG)'!$AH$2:$AJ$2)+'Assumptions (NG)'!$AK$18*AVERAGE('Assumptions (NG)'!$AH$3:$AJ$3))/10^9,0)</f>
        <v>0.06596553916</v>
      </c>
      <c r="AV635" s="177">
        <f>IF($AL$438&gt;0,'Assumptions (NG)'!AF13*Model!$AL$438*('Assumptions (NG)'!$AK$17*AVERAGE('Assumptions (NG)'!$AH$2:$AJ$2)+'Assumptions (NG)'!$AK$18*AVERAGE('Assumptions (NG)'!$AH$3:$AJ$3))/10^9,0)</f>
        <v>0.06607734516</v>
      </c>
      <c r="AW635" s="177">
        <f>IF($AL$438&gt;0,'Assumptions (NG)'!AG13*Model!$AL$438*('Assumptions (NG)'!$AK$17*AVERAGE('Assumptions (NG)'!$AH$2:$AJ$2)+'Assumptions (NG)'!$AK$18*AVERAGE('Assumptions (NG)'!$AH$3:$AJ$3))/10^9,0)</f>
        <v>0.06596553916</v>
      </c>
      <c r="AX635" s="177">
        <f>IF($AL$438&gt;0,'Assumptions (NG)'!AH13*Model!$AL$438*('Assumptions (NG)'!$AK$17*AVERAGE('Assumptions (NG)'!$AH$2:$AJ$2)+'Assumptions (NG)'!$AK$18*AVERAGE('Assumptions (NG)'!$AH$3:$AJ$3))/10^9,0)</f>
        <v>0.06607734516</v>
      </c>
      <c r="AY635" s="177">
        <f>IF($AL$438&gt;0,'Assumptions (NG)'!AI13*Model!$AL$438*('Assumptions (NG)'!$AK$17*AVERAGE('Assumptions (NG)'!$AH$2:$AJ$2)+'Assumptions (NG)'!$AK$18*AVERAGE('Assumptions (NG)'!$AH$3:$AJ$3))/10^9,0)</f>
        <v>0.06596553916</v>
      </c>
      <c r="AZ635" s="177">
        <f>IF($AL$438&gt;0,'Assumptions (NG)'!AJ13*Model!$AL$438*('Assumptions (NG)'!$AK$17*AVERAGE('Assumptions (NG)'!$AH$2:$AJ$2)+'Assumptions (NG)'!$AK$18*AVERAGE('Assumptions (NG)'!$AH$3:$AJ$3))/10^9,0)</f>
        <v>0.06607734516</v>
      </c>
      <c r="BA635" s="177">
        <f>IF($AL$438&gt;0,'Assumptions (NG)'!AK13*Model!$AL$438*('Assumptions (NG)'!$AK$17*AVERAGE('Assumptions (NG)'!$AH$2:$AJ$2)+'Assumptions (NG)'!$AK$18*AVERAGE('Assumptions (NG)'!$AH$3:$AJ$3))/10^9,0)</f>
        <v>0.03298276958</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0.1836790321</v>
      </c>
      <c r="AN636" s="160">
        <f>IF($AM$438&gt;0,'Assumptions (NG)'!W13*Model!$AM$438*('Assumptions (NG)'!$AL$17*AVERAGE('Assumptions (NG)'!$AI$2:$AK$2)+'Assumptions (NG)'!$AL$18*AVERAGE('Assumptions (NG)'!$AI$3:$AK$3))/10^9,0)</f>
        <v>0.348990161</v>
      </c>
      <c r="AO636" s="160">
        <f>IF($AM$438&gt;0,'Assumptions (NG)'!X13*Model!$AM$438*('Assumptions (NG)'!$AL$17*AVERAGE('Assumptions (NG)'!$AI$2:$AK$2)+'Assumptions (NG)'!$AL$18*AVERAGE('Assumptions (NG)'!$AI$3:$AK$3))/10^9,0)</f>
        <v>0.3140911449</v>
      </c>
      <c r="AP636" s="160">
        <f>IF($AM$438&gt;0,'Assumptions (NG)'!Y13*Model!$AM$438*('Assumptions (NG)'!$AL$17*AVERAGE('Assumptions (NG)'!$AI$2:$AK$2)+'Assumptions (NG)'!$AL$18*AVERAGE('Assumptions (NG)'!$AI$3:$AK$3))/10^9,0)</f>
        <v>0.2828657095</v>
      </c>
      <c r="AQ636" s="160">
        <f>IF($AM$438&gt;0,'Assumptions (NG)'!Z13*Model!$AM$438*('Assumptions (NG)'!$AL$17*AVERAGE('Assumptions (NG)'!$AI$2:$AK$2)+'Assumptions (NG)'!$AL$18*AVERAGE('Assumptions (NG)'!$AI$3:$AK$3))/10^9,0)</f>
        <v>0.2545791385</v>
      </c>
      <c r="AR636" s="160">
        <f>IF($AM$438&gt;0,'Assumptions (NG)'!AA13*Model!$AM$438*('Assumptions (NG)'!$AL$17*AVERAGE('Assumptions (NG)'!$AI$2:$AK$2)+'Assumptions (NG)'!$AL$18*AVERAGE('Assumptions (NG)'!$AI$3:$AK$3))/10^9,0)</f>
        <v>0.228864074</v>
      </c>
      <c r="AS636" s="160">
        <f>IF($AM$438&gt;0,'Assumptions (NG)'!AB13*Model!$AM$438*('Assumptions (NG)'!$AL$17*AVERAGE('Assumptions (NG)'!$AI$2:$AK$2)+'Assumptions (NG)'!$AL$18*AVERAGE('Assumptions (NG)'!$AI$3:$AK$3))/10^9,0)</f>
        <v>0.2167412579</v>
      </c>
      <c r="AT636" s="160">
        <f>IF($AM$438&gt;0,'Assumptions (NG)'!AC13*Model!$AM$438*('Assumptions (NG)'!$AL$17*AVERAGE('Assumptions (NG)'!$AI$2:$AK$2)+'Assumptions (NG)'!$AL$18*AVERAGE('Assumptions (NG)'!$AI$3:$AK$3))/10^9,0)</f>
        <v>0.2167412579</v>
      </c>
      <c r="AU636" s="160">
        <f>IF($AM$438&gt;0,'Assumptions (NG)'!AD13*Model!$AM$438*('Assumptions (NG)'!$AL$17*AVERAGE('Assumptions (NG)'!$AI$2:$AK$2)+'Assumptions (NG)'!$AL$18*AVERAGE('Assumptions (NG)'!$AI$3:$AK$3))/10^9,0)</f>
        <v>0.217108616</v>
      </c>
      <c r="AV636" s="160">
        <f>IF($AM$438&gt;0,'Assumptions (NG)'!AE13*Model!$AM$438*('Assumptions (NG)'!$AL$17*AVERAGE('Assumptions (NG)'!$AI$2:$AK$2)+'Assumptions (NG)'!$AL$18*AVERAGE('Assumptions (NG)'!$AI$3:$AK$3))/10^9,0)</f>
        <v>0.2167412579</v>
      </c>
      <c r="AW636" s="160">
        <f>IF($AM$438&gt;0,'Assumptions (NG)'!AF13*Model!$AM$438*('Assumptions (NG)'!$AL$17*AVERAGE('Assumptions (NG)'!$AI$2:$AK$2)+'Assumptions (NG)'!$AL$18*AVERAGE('Assumptions (NG)'!$AI$3:$AK$3))/10^9,0)</f>
        <v>0.217108616</v>
      </c>
      <c r="AX636" s="160">
        <f>IF($AM$438&gt;0,'Assumptions (NG)'!AG13*Model!$AM$438*('Assumptions (NG)'!$AL$17*AVERAGE('Assumptions (NG)'!$AI$2:$AK$2)+'Assumptions (NG)'!$AL$18*AVERAGE('Assumptions (NG)'!$AI$3:$AK$3))/10^9,0)</f>
        <v>0.2167412579</v>
      </c>
      <c r="AY636" s="160">
        <f>IF($AM$438&gt;0,'Assumptions (NG)'!AH13*Model!$AM$438*('Assumptions (NG)'!$AL$17*AVERAGE('Assumptions (NG)'!$AI$2:$AK$2)+'Assumptions (NG)'!$AL$18*AVERAGE('Assumptions (NG)'!$AI$3:$AK$3))/10^9,0)</f>
        <v>0.217108616</v>
      </c>
      <c r="AZ636" s="160">
        <f>IF($AM$438&gt;0,'Assumptions (NG)'!AI13*Model!$AM$438*('Assumptions (NG)'!$AL$17*AVERAGE('Assumptions (NG)'!$AI$2:$AK$2)+'Assumptions (NG)'!$AL$18*AVERAGE('Assumptions (NG)'!$AI$3:$AK$3))/10^9,0)</f>
        <v>0.2167412579</v>
      </c>
      <c r="BA636" s="160">
        <f>IF($AM$438&gt;0,'Assumptions (NG)'!AJ13*Model!$AM$438*('Assumptions (NG)'!$AL$17*AVERAGE('Assumptions (NG)'!$AI$2:$AK$2)+'Assumptions (NG)'!$AL$18*AVERAGE('Assumptions (NG)'!$AI$3:$AK$3))/10^9,0)</f>
        <v>0.217108616</v>
      </c>
      <c r="BB636" s="160">
        <f>IF($AM$438&gt;0,'Assumptions (NG)'!AK13*Model!$AM$438*('Assumptions (NG)'!$AL$17*AVERAGE('Assumptions (NG)'!$AI$2:$AK$2)+'Assumptions (NG)'!$AL$18*AVERAGE('Assumptions (NG)'!$AI$3:$AK$3))/10^9,0)</f>
        <v>0.108370629</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0.234867446</v>
      </c>
      <c r="AO637" s="160">
        <f>IF($AN$438&gt;0,'Assumptions (NG)'!W13*Model!$AN$438*('Assumptions (NG)'!$AM$17*AVERAGE('Assumptions (NG)'!$AJ$2:$AL$2)+'Assumptions (NG)'!$AM$18*AVERAGE('Assumptions (NG)'!$AJ$3:$AL$3))/10^9,0)</f>
        <v>0.4462481475</v>
      </c>
      <c r="AP637" s="160">
        <f>IF($AN$438&gt;0,'Assumptions (NG)'!X13*Model!$AN$438*('Assumptions (NG)'!$AM$17*AVERAGE('Assumptions (NG)'!$AJ$2:$AL$2)+'Assumptions (NG)'!$AM$18*AVERAGE('Assumptions (NG)'!$AJ$3:$AL$3))/10^9,0)</f>
        <v>0.4016233327</v>
      </c>
      <c r="AQ637" s="160">
        <f>IF($AN$438&gt;0,'Assumptions (NG)'!Y13*Model!$AN$438*('Assumptions (NG)'!$AM$17*AVERAGE('Assumptions (NG)'!$AJ$2:$AL$2)+'Assumptions (NG)'!$AM$18*AVERAGE('Assumptions (NG)'!$AJ$3:$AL$3))/10^9,0)</f>
        <v>0.3616958669</v>
      </c>
      <c r="AR637" s="160">
        <f>IF($AN$438&gt;0,'Assumptions (NG)'!Z13*Model!$AN$438*('Assumptions (NG)'!$AM$17*AVERAGE('Assumptions (NG)'!$AJ$2:$AL$2)+'Assumptions (NG)'!$AM$18*AVERAGE('Assumptions (NG)'!$AJ$3:$AL$3))/10^9,0)</f>
        <v>0.3255262802</v>
      </c>
      <c r="AS637" s="160">
        <f>IF($AN$438&gt;0,'Assumptions (NG)'!AA13*Model!$AN$438*('Assumptions (NG)'!$AM$17*AVERAGE('Assumptions (NG)'!$AJ$2:$AL$2)+'Assumptions (NG)'!$AM$18*AVERAGE('Assumptions (NG)'!$AJ$3:$AL$3))/10^9,0)</f>
        <v>0.2926448378</v>
      </c>
      <c r="AT637" s="160">
        <f>IF($AN$438&gt;0,'Assumptions (NG)'!AB13*Model!$AN$438*('Assumptions (NG)'!$AM$17*AVERAGE('Assumptions (NG)'!$AJ$2:$AL$2)+'Assumptions (NG)'!$AM$18*AVERAGE('Assumptions (NG)'!$AJ$3:$AL$3))/10^9,0)</f>
        <v>0.2771435863</v>
      </c>
      <c r="AU637" s="160">
        <f>IF($AN$438&gt;0,'Assumptions (NG)'!AC13*Model!$AN$438*('Assumptions (NG)'!$AM$17*AVERAGE('Assumptions (NG)'!$AJ$2:$AL$2)+'Assumptions (NG)'!$AM$18*AVERAGE('Assumptions (NG)'!$AJ$3:$AL$3))/10^9,0)</f>
        <v>0.2771435863</v>
      </c>
      <c r="AV637" s="160">
        <f>IF($AN$438&gt;0,'Assumptions (NG)'!AD13*Model!$AN$438*('Assumptions (NG)'!$AM$17*AVERAGE('Assumptions (NG)'!$AJ$2:$AL$2)+'Assumptions (NG)'!$AM$18*AVERAGE('Assumptions (NG)'!$AJ$3:$AL$3))/10^9,0)</f>
        <v>0.2776133212</v>
      </c>
      <c r="AW637" s="160">
        <f>IF($AN$438&gt;0,'Assumptions (NG)'!AE13*Model!$AN$438*('Assumptions (NG)'!$AM$17*AVERAGE('Assumptions (NG)'!$AJ$2:$AL$2)+'Assumptions (NG)'!$AM$18*AVERAGE('Assumptions (NG)'!$AJ$3:$AL$3))/10^9,0)</f>
        <v>0.2771435863</v>
      </c>
      <c r="AX637" s="160">
        <f>IF($AN$438&gt;0,'Assumptions (NG)'!AF13*Model!$AN$438*('Assumptions (NG)'!$AM$17*AVERAGE('Assumptions (NG)'!$AJ$2:$AL$2)+'Assumptions (NG)'!$AM$18*AVERAGE('Assumptions (NG)'!$AJ$3:$AL$3))/10^9,0)</f>
        <v>0.2776133212</v>
      </c>
      <c r="AY637" s="160">
        <f>IF($AN$438&gt;0,'Assumptions (NG)'!AG13*Model!$AN$438*('Assumptions (NG)'!$AM$17*AVERAGE('Assumptions (NG)'!$AJ$2:$AL$2)+'Assumptions (NG)'!$AM$18*AVERAGE('Assumptions (NG)'!$AJ$3:$AL$3))/10^9,0)</f>
        <v>0.2771435863</v>
      </c>
      <c r="AZ637" s="160">
        <f>IF($AN$438&gt;0,'Assumptions (NG)'!AH13*Model!$AN$438*('Assumptions (NG)'!$AM$17*AVERAGE('Assumptions (NG)'!$AJ$2:$AL$2)+'Assumptions (NG)'!$AM$18*AVERAGE('Assumptions (NG)'!$AJ$3:$AL$3))/10^9,0)</f>
        <v>0.2776133212</v>
      </c>
      <c r="BA637" s="160">
        <f>IF($AN$438&gt;0,'Assumptions (NG)'!AI13*Model!$AN$438*('Assumptions (NG)'!$AM$17*AVERAGE('Assumptions (NG)'!$AJ$2:$AL$2)+'Assumptions (NG)'!$AM$18*AVERAGE('Assumptions (NG)'!$AJ$3:$AL$3))/10^9,0)</f>
        <v>0.2771435863</v>
      </c>
      <c r="BB637" s="160">
        <f>IF($AN$438&gt;0,'Assumptions (NG)'!AJ13*Model!$AN$438*('Assumptions (NG)'!$AM$17*AVERAGE('Assumptions (NG)'!$AJ$2:$AL$2)+'Assumptions (NG)'!$AM$18*AVERAGE('Assumptions (NG)'!$AJ$3:$AL$3))/10^9,0)</f>
        <v>0.2776133212</v>
      </c>
      <c r="BC637" s="160">
        <f>IF($AN$438&gt;0,'Assumptions (NG)'!AK13*Model!$AN$438*('Assumptions (NG)'!$AM$17*AVERAGE('Assumptions (NG)'!$AJ$2:$AL$2)+'Assumptions (NG)'!$AM$18*AVERAGE('Assumptions (NG)'!$AJ$3:$AL$3))/10^9,0)</f>
        <v>0.1385717932</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0.4851513674</v>
      </c>
      <c r="AP638" s="160">
        <f>IF($AO$438&gt;0,'Assumptions (NG)'!W13*Model!$AO$438*('Assumptions (NG)'!$AN$17*AVERAGE('Assumptions (NG)'!$AK$2:$AM$2)+'Assumptions (NG)'!$AN$18*AVERAGE('Assumptions (NG)'!$AK$3:$AM$3))/10^9,0)</f>
        <v>0.9217875981</v>
      </c>
      <c r="AQ638" s="160">
        <f>IF($AO$438&gt;0,'Assumptions (NG)'!X13*Model!$AO$438*('Assumptions (NG)'!$AN$17*AVERAGE('Assumptions (NG)'!$AK$2:$AM$2)+'Assumptions (NG)'!$AN$18*AVERAGE('Assumptions (NG)'!$AK$3:$AM$3))/10^9,0)</f>
        <v>0.8296088383</v>
      </c>
      <c r="AR638" s="160">
        <f>IF($AO$438&gt;0,'Assumptions (NG)'!Y13*Model!$AO$438*('Assumptions (NG)'!$AN$17*AVERAGE('Assumptions (NG)'!$AK$2:$AM$2)+'Assumptions (NG)'!$AN$18*AVERAGE('Assumptions (NG)'!$AK$3:$AM$3))/10^9,0)</f>
        <v>0.7471331058</v>
      </c>
      <c r="AS638" s="160">
        <f>IF($AO$438&gt;0,'Assumptions (NG)'!Z13*Model!$AO$438*('Assumptions (NG)'!$AN$17*AVERAGE('Assumptions (NG)'!$AK$2:$AM$2)+'Assumptions (NG)'!$AN$18*AVERAGE('Assumptions (NG)'!$AK$3:$AM$3))/10^9,0)</f>
        <v>0.6724197953</v>
      </c>
      <c r="AT638" s="160">
        <f>IF($AO$438&gt;0,'Assumptions (NG)'!AA13*Model!$AO$438*('Assumptions (NG)'!$AN$17*AVERAGE('Assumptions (NG)'!$AK$2:$AM$2)+'Assumptions (NG)'!$AN$18*AVERAGE('Assumptions (NG)'!$AK$3:$AM$3))/10^9,0)</f>
        <v>0.6044986038</v>
      </c>
      <c r="AU638" s="160">
        <f>IF($AO$438&gt;0,'Assumptions (NG)'!AB13*Model!$AO$438*('Assumptions (NG)'!$AN$17*AVERAGE('Assumptions (NG)'!$AK$2:$AM$2)+'Assumptions (NG)'!$AN$18*AVERAGE('Assumptions (NG)'!$AK$3:$AM$3))/10^9,0)</f>
        <v>0.5724786136</v>
      </c>
      <c r="AV638" s="160">
        <f>IF($AO$438&gt;0,'Assumptions (NG)'!AC13*Model!$AO$438*('Assumptions (NG)'!$AN$17*AVERAGE('Assumptions (NG)'!$AK$2:$AM$2)+'Assumptions (NG)'!$AN$18*AVERAGE('Assumptions (NG)'!$AK$3:$AM$3))/10^9,0)</f>
        <v>0.5724786136</v>
      </c>
      <c r="AW638" s="160">
        <f>IF($AO$438&gt;0,'Assumptions (NG)'!AD13*Model!$AO$438*('Assumptions (NG)'!$AN$17*AVERAGE('Assumptions (NG)'!$AK$2:$AM$2)+'Assumptions (NG)'!$AN$18*AVERAGE('Assumptions (NG)'!$AK$3:$AM$3))/10^9,0)</f>
        <v>0.5734489163</v>
      </c>
      <c r="AX638" s="160">
        <f>IF($AO$438&gt;0,'Assumptions (NG)'!AE13*Model!$AO$438*('Assumptions (NG)'!$AN$17*AVERAGE('Assumptions (NG)'!$AK$2:$AM$2)+'Assumptions (NG)'!$AN$18*AVERAGE('Assumptions (NG)'!$AK$3:$AM$3))/10^9,0)</f>
        <v>0.5724786136</v>
      </c>
      <c r="AY638" s="160">
        <f>IF($AO$438&gt;0,'Assumptions (NG)'!AF13*Model!$AO$438*('Assumptions (NG)'!$AN$17*AVERAGE('Assumptions (NG)'!$AK$2:$AM$2)+'Assumptions (NG)'!$AN$18*AVERAGE('Assumptions (NG)'!$AK$3:$AM$3))/10^9,0)</f>
        <v>0.5734489163</v>
      </c>
      <c r="AZ638" s="160">
        <f>IF($AO$438&gt;0,'Assumptions (NG)'!AG13*Model!$AO$438*('Assumptions (NG)'!$AN$17*AVERAGE('Assumptions (NG)'!$AK$2:$AM$2)+'Assumptions (NG)'!$AN$18*AVERAGE('Assumptions (NG)'!$AK$3:$AM$3))/10^9,0)</f>
        <v>0.5724786136</v>
      </c>
      <c r="BA638" s="160">
        <f>IF($AO$438&gt;0,'Assumptions (NG)'!AH13*Model!$AO$438*('Assumptions (NG)'!$AN$17*AVERAGE('Assumptions (NG)'!$AK$2:$AM$2)+'Assumptions (NG)'!$AN$18*AVERAGE('Assumptions (NG)'!$AK$3:$AM$3))/10^9,0)</f>
        <v>0.5734489163</v>
      </c>
      <c r="BB638" s="160">
        <f>IF($AO$438&gt;0,'Assumptions (NG)'!AI13*Model!$AO$438*('Assumptions (NG)'!$AN$17*AVERAGE('Assumptions (NG)'!$AK$2:$AM$2)+'Assumptions (NG)'!$AN$18*AVERAGE('Assumptions (NG)'!$AK$3:$AM$3))/10^9,0)</f>
        <v>0.5724786136</v>
      </c>
      <c r="BC638" s="160">
        <f>IF($AO$438&gt;0,'Assumptions (NG)'!AJ13*Model!$AO$438*('Assumptions (NG)'!$AN$17*AVERAGE('Assumptions (NG)'!$AK$2:$AM$2)+'Assumptions (NG)'!$AN$18*AVERAGE('Assumptions (NG)'!$AK$3:$AM$3))/10^9,0)</f>
        <v>0.5734489163</v>
      </c>
      <c r="BD638" s="160">
        <f>IF($AO$438&gt;0,'Assumptions (NG)'!AK13*Model!$AO$438*('Assumptions (NG)'!$AN$17*AVERAGE('Assumptions (NG)'!$AK$2:$AM$2)+'Assumptions (NG)'!$AN$18*AVERAGE('Assumptions (NG)'!$AK$3:$AM$3))/10^9,0)</f>
        <v>0.2862393068</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0.5996986156</v>
      </c>
      <c r="AQ639" s="160">
        <f>IF($AP$438&gt;0,'Assumptions (NG)'!W13*Model!$AP$438*('Assumptions (NG)'!$AO$17*AVERAGE('Assumptions (NG)'!$AL$2:$AN$2)+'Assumptions (NG)'!$AO$18*AVERAGE('Assumptions (NG)'!$AL$3:$AN$3))/10^9,0)</f>
        <v>1.13942737</v>
      </c>
      <c r="AR639" s="160">
        <f>IF($AP$438&gt;0,'Assumptions (NG)'!X13*Model!$AP$438*('Assumptions (NG)'!$AO$17*AVERAGE('Assumptions (NG)'!$AL$2:$AN$2)+'Assumptions (NG)'!$AO$18*AVERAGE('Assumptions (NG)'!$AL$3:$AN$3))/10^9,0)</f>
        <v>1.025484633</v>
      </c>
      <c r="AS639" s="160">
        <f>IF($AP$438&gt;0,'Assumptions (NG)'!Y13*Model!$AP$438*('Assumptions (NG)'!$AO$17*AVERAGE('Assumptions (NG)'!$AL$2:$AN$2)+'Assumptions (NG)'!$AO$18*AVERAGE('Assumptions (NG)'!$AL$3:$AN$3))/10^9,0)</f>
        <v>0.9235358681</v>
      </c>
      <c r="AT639" s="160">
        <f>IF($AP$438&gt;0,'Assumptions (NG)'!Z13*Model!$AP$438*('Assumptions (NG)'!$AO$17*AVERAGE('Assumptions (NG)'!$AL$2:$AN$2)+'Assumptions (NG)'!$AO$18*AVERAGE('Assumptions (NG)'!$AL$3:$AN$3))/10^9,0)</f>
        <v>0.8311822813</v>
      </c>
      <c r="AU639" s="160">
        <f>IF($AP$438&gt;0,'Assumptions (NG)'!AA13*Model!$AP$438*('Assumptions (NG)'!$AO$17*AVERAGE('Assumptions (NG)'!$AL$2:$AN$2)+'Assumptions (NG)'!$AO$18*AVERAGE('Assumptions (NG)'!$AL$3:$AN$3))/10^9,0)</f>
        <v>0.7472244751</v>
      </c>
      <c r="AV639" s="160">
        <f>IF($AP$438&gt;0,'Assumptions (NG)'!AB13*Model!$AP$438*('Assumptions (NG)'!$AO$17*AVERAGE('Assumptions (NG)'!$AL$2:$AN$2)+'Assumptions (NG)'!$AO$18*AVERAGE('Assumptions (NG)'!$AL$3:$AN$3))/10^9,0)</f>
        <v>0.7076443665</v>
      </c>
      <c r="AW639" s="160">
        <f>IF($AP$438&gt;0,'Assumptions (NG)'!AC13*Model!$AP$438*('Assumptions (NG)'!$AO$17*AVERAGE('Assumptions (NG)'!$AL$2:$AN$2)+'Assumptions (NG)'!$AO$18*AVERAGE('Assumptions (NG)'!$AL$3:$AN$3))/10^9,0)</f>
        <v>0.7076443665</v>
      </c>
      <c r="AX639" s="160">
        <f>IF($AP$438&gt;0,'Assumptions (NG)'!AD13*Model!$AP$438*('Assumptions (NG)'!$AO$17*AVERAGE('Assumptions (NG)'!$AL$2:$AN$2)+'Assumptions (NG)'!$AO$18*AVERAGE('Assumptions (NG)'!$AL$3:$AN$3))/10^9,0)</f>
        <v>0.7088437637</v>
      </c>
      <c r="AY639" s="160">
        <f>IF($AP$438&gt;0,'Assumptions (NG)'!AE13*Model!$AP$438*('Assumptions (NG)'!$AO$17*AVERAGE('Assumptions (NG)'!$AL$2:$AN$2)+'Assumptions (NG)'!$AO$18*AVERAGE('Assumptions (NG)'!$AL$3:$AN$3))/10^9,0)</f>
        <v>0.7076443665</v>
      </c>
      <c r="AZ639" s="160">
        <f>IF($AP$438&gt;0,'Assumptions (NG)'!AF13*Model!$AP$438*('Assumptions (NG)'!$AO$17*AVERAGE('Assumptions (NG)'!$AL$2:$AN$2)+'Assumptions (NG)'!$AO$18*AVERAGE('Assumptions (NG)'!$AL$3:$AN$3))/10^9,0)</f>
        <v>0.7088437637</v>
      </c>
      <c r="BA639" s="160">
        <f>IF($AP$438&gt;0,'Assumptions (NG)'!AG13*Model!$AP$438*('Assumptions (NG)'!$AO$17*AVERAGE('Assumptions (NG)'!$AL$2:$AN$2)+'Assumptions (NG)'!$AO$18*AVERAGE('Assumptions (NG)'!$AL$3:$AN$3))/10^9,0)</f>
        <v>0.7076443665</v>
      </c>
      <c r="BB639" s="160">
        <f>IF($AP$438&gt;0,'Assumptions (NG)'!AH13*Model!$AP$438*('Assumptions (NG)'!$AO$17*AVERAGE('Assumptions (NG)'!$AL$2:$AN$2)+'Assumptions (NG)'!$AO$18*AVERAGE('Assumptions (NG)'!$AL$3:$AN$3))/10^9,0)</f>
        <v>0.7088437637</v>
      </c>
      <c r="BC639" s="160">
        <f>IF($AP$438&gt;0,'Assumptions (NG)'!AI13*Model!$AP$438*('Assumptions (NG)'!$AO$17*AVERAGE('Assumptions (NG)'!$AL$2:$AN$2)+'Assumptions (NG)'!$AO$18*AVERAGE('Assumptions (NG)'!$AL$3:$AN$3))/10^9,0)</f>
        <v>0.7076443665</v>
      </c>
      <c r="BD639" s="160">
        <f>IF($AP$438&gt;0,'Assumptions (NG)'!AJ13*Model!$AP$438*('Assumptions (NG)'!$AO$17*AVERAGE('Assumptions (NG)'!$AL$2:$AN$2)+'Assumptions (NG)'!$AO$18*AVERAGE('Assumptions (NG)'!$AL$3:$AN$3))/10^9,0)</f>
        <v>0.7088437637</v>
      </c>
      <c r="BE639" s="160">
        <f>IF($AP$438&gt;0,'Assumptions (NG)'!AK13*Model!$AP$438*('Assumptions (NG)'!$AO$17*AVERAGE('Assumptions (NG)'!$AL$2:$AN$2)+'Assumptions (NG)'!$AO$18*AVERAGE('Assumptions (NG)'!$AL$3:$AN$3))/10^9,0)</f>
        <v>0.3538221832</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0.2122343939</v>
      </c>
      <c r="AR640" s="160">
        <f>IF($AQ$438&gt;0,'Assumptions (NG)'!W13*Model!$AQ$438*('Assumptions (NG)'!$AP$17*AVERAGE('Assumptions (NG)'!$AM$2:$AO$2)+'Assumptions (NG)'!$AP$18*AVERAGE('Assumptions (NG)'!$AM$3:$AO$3))/10^9,0)</f>
        <v>0.4032453483</v>
      </c>
      <c r="AS640" s="160">
        <f>IF($AQ$438&gt;0,'Assumptions (NG)'!X13*Model!$AQ$438*('Assumptions (NG)'!$AP$17*AVERAGE('Assumptions (NG)'!$AM$2:$AO$2)+'Assumptions (NG)'!$AP$18*AVERAGE('Assumptions (NG)'!$AM$3:$AO$3))/10^9,0)</f>
        <v>0.3629208135</v>
      </c>
      <c r="AT640" s="160">
        <f>IF($AQ$438&gt;0,'Assumptions (NG)'!Y13*Model!$AQ$438*('Assumptions (NG)'!$AP$17*AVERAGE('Assumptions (NG)'!$AM$2:$AO$2)+'Assumptions (NG)'!$AP$18*AVERAGE('Assumptions (NG)'!$AM$3:$AO$3))/10^9,0)</f>
        <v>0.3268409665</v>
      </c>
      <c r="AU640" s="160">
        <f>IF($AQ$438&gt;0,'Assumptions (NG)'!Z13*Model!$AQ$438*('Assumptions (NG)'!$AP$17*AVERAGE('Assumptions (NG)'!$AM$2:$AO$2)+'Assumptions (NG)'!$AP$18*AVERAGE('Assumptions (NG)'!$AM$3:$AO$3))/10^9,0)</f>
        <v>0.2941568699</v>
      </c>
      <c r="AV640" s="160">
        <f>IF($AQ$438&gt;0,'Assumptions (NG)'!AA13*Model!$AQ$438*('Assumptions (NG)'!$AP$17*AVERAGE('Assumptions (NG)'!$AM$2:$AO$2)+'Assumptions (NG)'!$AP$18*AVERAGE('Assumptions (NG)'!$AM$3:$AO$3))/10^9,0)</f>
        <v>0.2644440547</v>
      </c>
      <c r="AW640" s="160">
        <f>IF($AQ$438&gt;0,'Assumptions (NG)'!AB13*Model!$AQ$438*('Assumptions (NG)'!$AP$17*AVERAGE('Assumptions (NG)'!$AM$2:$AO$2)+'Assumptions (NG)'!$AP$18*AVERAGE('Assumptions (NG)'!$AM$3:$AO$3))/10^9,0)</f>
        <v>0.2504365847</v>
      </c>
      <c r="AX640" s="160">
        <f>IF($AQ$438&gt;0,'Assumptions (NG)'!AC13*Model!$AQ$438*('Assumptions (NG)'!$AP$17*AVERAGE('Assumptions (NG)'!$AM$2:$AO$2)+'Assumptions (NG)'!$AP$18*AVERAGE('Assumptions (NG)'!$AM$3:$AO$3))/10^9,0)</f>
        <v>0.2504365847</v>
      </c>
      <c r="AY640" s="160">
        <f>IF($AQ$438&gt;0,'Assumptions (NG)'!AD13*Model!$AQ$438*('Assumptions (NG)'!$AP$17*AVERAGE('Assumptions (NG)'!$AM$2:$AO$2)+'Assumptions (NG)'!$AP$18*AVERAGE('Assumptions (NG)'!$AM$3:$AO$3))/10^9,0)</f>
        <v>0.2508610535</v>
      </c>
      <c r="AZ640" s="160">
        <f>IF($AQ$438&gt;0,'Assumptions (NG)'!AE13*Model!$AQ$438*('Assumptions (NG)'!$AP$17*AVERAGE('Assumptions (NG)'!$AM$2:$AO$2)+'Assumptions (NG)'!$AP$18*AVERAGE('Assumptions (NG)'!$AM$3:$AO$3))/10^9,0)</f>
        <v>0.2504365847</v>
      </c>
      <c r="BA640" s="160">
        <f>IF($AQ$438&gt;0,'Assumptions (NG)'!AF13*Model!$AQ$438*('Assumptions (NG)'!$AP$17*AVERAGE('Assumptions (NG)'!$AM$2:$AO$2)+'Assumptions (NG)'!$AP$18*AVERAGE('Assumptions (NG)'!$AM$3:$AO$3))/10^9,0)</f>
        <v>0.2508610535</v>
      </c>
      <c r="BB640" s="160">
        <f>IF($AQ$438&gt;0,'Assumptions (NG)'!AG13*Model!$AQ$438*('Assumptions (NG)'!$AP$17*AVERAGE('Assumptions (NG)'!$AM$2:$AO$2)+'Assumptions (NG)'!$AP$18*AVERAGE('Assumptions (NG)'!$AM$3:$AO$3))/10^9,0)</f>
        <v>0.2504365847</v>
      </c>
      <c r="BC640" s="160">
        <f>IF($AQ$438&gt;0,'Assumptions (NG)'!AH13*Model!$AQ$438*('Assumptions (NG)'!$AP$17*AVERAGE('Assumptions (NG)'!$AM$2:$AO$2)+'Assumptions (NG)'!$AP$18*AVERAGE('Assumptions (NG)'!$AM$3:$AO$3))/10^9,0)</f>
        <v>0.2508610535</v>
      </c>
      <c r="BD640" s="160">
        <f>IF($AQ$438&gt;0,'Assumptions (NG)'!AI13*Model!$AQ$438*('Assumptions (NG)'!$AP$17*AVERAGE('Assumptions (NG)'!$AM$2:$AO$2)+'Assumptions (NG)'!$AP$18*AVERAGE('Assumptions (NG)'!$AM$3:$AO$3))/10^9,0)</f>
        <v>0.2504365847</v>
      </c>
      <c r="BE640" s="160">
        <f>IF($AQ$438&gt;0,'Assumptions (NG)'!AJ13*Model!$AQ$438*('Assumptions (NG)'!$AP$17*AVERAGE('Assumptions (NG)'!$AM$2:$AO$2)+'Assumptions (NG)'!$AP$18*AVERAGE('Assumptions (NG)'!$AM$3:$AO$3))/10^9,0)</f>
        <v>0.2508610535</v>
      </c>
      <c r="BF640" s="160">
        <f>IF($AQ$438&gt;0,'Assumptions (NG)'!AK13*Model!$AQ$438*('Assumptions (NG)'!$AP$17*AVERAGE('Assumptions (NG)'!$AM$2:$AO$2)+'Assumptions (NG)'!$AP$18*AVERAGE('Assumptions (NG)'!$AM$3:$AO$3))/10^9,0)</f>
        <v>0.1252182924</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0.1418896097</v>
      </c>
      <c r="AS641" s="160">
        <f>IF($AR$438&gt;0,'Assumptions (NG)'!W13*Model!$AR$438*('Assumptions (NG)'!$AQ$17*AVERAGE('Assumptions (NG)'!$AN$2:$AP$2)+'Assumptions (NG)'!$AQ$18*AVERAGE('Assumptions (NG)'!$AN$3:$AP$3))/10^9,0)</f>
        <v>0.2695902585</v>
      </c>
      <c r="AT641" s="160">
        <f>IF($AR$438&gt;0,'Assumptions (NG)'!X13*Model!$AR$438*('Assumptions (NG)'!$AQ$17*AVERAGE('Assumptions (NG)'!$AN$2:$AP$2)+'Assumptions (NG)'!$AQ$18*AVERAGE('Assumptions (NG)'!$AN$3:$AP$3))/10^9,0)</f>
        <v>0.2426312326</v>
      </c>
      <c r="AU641" s="160">
        <f>IF($AR$438&gt;0,'Assumptions (NG)'!Y13*Model!$AR$438*('Assumptions (NG)'!$AQ$17*AVERAGE('Assumptions (NG)'!$AN$2:$AP$2)+'Assumptions (NG)'!$AQ$18*AVERAGE('Assumptions (NG)'!$AN$3:$AP$3))/10^9,0)</f>
        <v>0.218509999</v>
      </c>
      <c r="AV641" s="160">
        <f>IF($AR$438&gt;0,'Assumptions (NG)'!Z13*Model!$AR$438*('Assumptions (NG)'!$AQ$17*AVERAGE('Assumptions (NG)'!$AN$2:$AP$2)+'Assumptions (NG)'!$AQ$18*AVERAGE('Assumptions (NG)'!$AN$3:$AP$3))/10^9,0)</f>
        <v>0.1966589991</v>
      </c>
      <c r="AW641" s="160">
        <f>IF($AR$438&gt;0,'Assumptions (NG)'!AA13*Model!$AR$438*('Assumptions (NG)'!$AQ$17*AVERAGE('Assumptions (NG)'!$AN$2:$AP$2)+'Assumptions (NG)'!$AQ$18*AVERAGE('Assumptions (NG)'!$AN$3:$AP$3))/10^9,0)</f>
        <v>0.1767944537</v>
      </c>
      <c r="AX641" s="160">
        <f>IF($AR$438&gt;0,'Assumptions (NG)'!AB13*Model!$AR$438*('Assumptions (NG)'!$AQ$17*AVERAGE('Assumptions (NG)'!$AN$2:$AP$2)+'Assumptions (NG)'!$AQ$18*AVERAGE('Assumptions (NG)'!$AN$3:$AP$3))/10^9,0)</f>
        <v>0.1674297395</v>
      </c>
      <c r="AY641" s="160">
        <f>IF($AR$438&gt;0,'Assumptions (NG)'!AC13*Model!$AR$438*('Assumptions (NG)'!$AQ$17*AVERAGE('Assumptions (NG)'!$AN$2:$AP$2)+'Assumptions (NG)'!$AQ$18*AVERAGE('Assumptions (NG)'!$AN$3:$AP$3))/10^9,0)</f>
        <v>0.1674297395</v>
      </c>
      <c r="AZ641" s="160">
        <f>IF($AR$438&gt;0,'Assumptions (NG)'!AD13*Model!$AR$438*('Assumptions (NG)'!$AQ$17*AVERAGE('Assumptions (NG)'!$AN$2:$AP$2)+'Assumptions (NG)'!$AQ$18*AVERAGE('Assumptions (NG)'!$AN$3:$AP$3))/10^9,0)</f>
        <v>0.1677135187</v>
      </c>
      <c r="BA641" s="160">
        <f>IF($AR$438&gt;0,'Assumptions (NG)'!AE13*Model!$AR$438*('Assumptions (NG)'!$AQ$17*AVERAGE('Assumptions (NG)'!$AN$2:$AP$2)+'Assumptions (NG)'!$AQ$18*AVERAGE('Assumptions (NG)'!$AN$3:$AP$3))/10^9,0)</f>
        <v>0.1674297395</v>
      </c>
      <c r="BB641" s="160">
        <f>IF($AR$438&gt;0,'Assumptions (NG)'!AF13*Model!$AR$438*('Assumptions (NG)'!$AQ$17*AVERAGE('Assumptions (NG)'!$AN$2:$AP$2)+'Assumptions (NG)'!$AQ$18*AVERAGE('Assumptions (NG)'!$AN$3:$AP$3))/10^9,0)</f>
        <v>0.1677135187</v>
      </c>
      <c r="BC641" s="160">
        <f>IF($AR$438&gt;0,'Assumptions (NG)'!AG13*Model!$AR$438*('Assumptions (NG)'!$AQ$17*AVERAGE('Assumptions (NG)'!$AN$2:$AP$2)+'Assumptions (NG)'!$AQ$18*AVERAGE('Assumptions (NG)'!$AN$3:$AP$3))/10^9,0)</f>
        <v>0.1674297395</v>
      </c>
      <c r="BD641" s="160">
        <f>IF($AR$438&gt;0,'Assumptions (NG)'!AH13*Model!$AR$438*('Assumptions (NG)'!$AQ$17*AVERAGE('Assumptions (NG)'!$AN$2:$AP$2)+'Assumptions (NG)'!$AQ$18*AVERAGE('Assumptions (NG)'!$AN$3:$AP$3))/10^9,0)</f>
        <v>0.1677135187</v>
      </c>
      <c r="BE641" s="160">
        <f>IF($AR$438&gt;0,'Assumptions (NG)'!AI13*Model!$AR$438*('Assumptions (NG)'!$AQ$17*AVERAGE('Assumptions (NG)'!$AN$2:$AP$2)+'Assumptions (NG)'!$AQ$18*AVERAGE('Assumptions (NG)'!$AN$3:$AP$3))/10^9,0)</f>
        <v>0.1674297395</v>
      </c>
      <c r="BF641" s="160">
        <f>IF($AR$438&gt;0,'Assumptions (NG)'!AJ13*Model!$AR$438*('Assumptions (NG)'!$AQ$17*AVERAGE('Assumptions (NG)'!$AN$2:$AP$2)+'Assumptions (NG)'!$AQ$18*AVERAGE('Assumptions (NG)'!$AN$3:$AP$3))/10^9,0)</f>
        <v>0.1677135187</v>
      </c>
      <c r="BG641" s="160">
        <f>IF($AR$438&gt;0,'Assumptions (NG)'!AK13*Model!$AR$438*('Assumptions (NG)'!$AQ$17*AVERAGE('Assumptions (NG)'!$AN$2:$AP$2)+'Assumptions (NG)'!$AQ$18*AVERAGE('Assumptions (NG)'!$AN$3:$AP$3))/10^9,0)</f>
        <v>0.08371486974</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0.108264735</v>
      </c>
      <c r="AT642" s="160">
        <f>IF($AS$438&gt;0,'Assumptions (NG)'!W13*Model!$AS$438*('Assumptions (NG)'!$AR$17*AVERAGE('Assumptions (NG)'!$AO$2:$AQ$2)+'Assumptions (NG)'!$AR$18*AVERAGE('Assumptions (NG)'!$AO$3:$AQ$3))/10^9,0)</f>
        <v>0.2057029965</v>
      </c>
      <c r="AU642" s="160">
        <f>IF($AS$438&gt;0,'Assumptions (NG)'!X13*Model!$AS$438*('Assumptions (NG)'!$AR$17*AVERAGE('Assumptions (NG)'!$AO$2:$AQ$2)+'Assumptions (NG)'!$AR$18*AVERAGE('Assumptions (NG)'!$AO$3:$AQ$3))/10^9,0)</f>
        <v>0.1851326968</v>
      </c>
      <c r="AV642" s="160">
        <f>IF($AS$438&gt;0,'Assumptions (NG)'!Y13*Model!$AS$438*('Assumptions (NG)'!$AR$17*AVERAGE('Assumptions (NG)'!$AO$2:$AQ$2)+'Assumptions (NG)'!$AR$18*AVERAGE('Assumptions (NG)'!$AO$3:$AQ$3))/10^9,0)</f>
        <v>0.1667276919</v>
      </c>
      <c r="AW642" s="160">
        <f>IF($AS$438&gt;0,'Assumptions (NG)'!Z13*Model!$AS$438*('Assumptions (NG)'!$AR$17*AVERAGE('Assumptions (NG)'!$AO$2:$AQ$2)+'Assumptions (NG)'!$AR$18*AVERAGE('Assumptions (NG)'!$AO$3:$AQ$3))/10^9,0)</f>
        <v>0.1500549227</v>
      </c>
      <c r="AX642" s="160">
        <f>IF($AS$438&gt;0,'Assumptions (NG)'!AA13*Model!$AS$438*('Assumptions (NG)'!$AR$17*AVERAGE('Assumptions (NG)'!$AO$2:$AQ$2)+'Assumptions (NG)'!$AR$18*AVERAGE('Assumptions (NG)'!$AO$3:$AQ$3))/10^9,0)</f>
        <v>0.1348978598</v>
      </c>
      <c r="AY642" s="160">
        <f>IF($AS$438&gt;0,'Assumptions (NG)'!AB13*Model!$AS$438*('Assumptions (NG)'!$AR$17*AVERAGE('Assumptions (NG)'!$AO$2:$AQ$2)+'Assumptions (NG)'!$AR$18*AVERAGE('Assumptions (NG)'!$AO$3:$AQ$3))/10^9,0)</f>
        <v>0.1277523873</v>
      </c>
      <c r="AZ642" s="160">
        <f>IF($AS$438&gt;0,'Assumptions (NG)'!AC13*Model!$AS$438*('Assumptions (NG)'!$AR$17*AVERAGE('Assumptions (NG)'!$AO$2:$AQ$2)+'Assumptions (NG)'!$AR$18*AVERAGE('Assumptions (NG)'!$AO$3:$AQ$3))/10^9,0)</f>
        <v>0.1277523873</v>
      </c>
      <c r="BA642" s="160">
        <f>IF($AS$438&gt;0,'Assumptions (NG)'!AD13*Model!$AS$438*('Assumptions (NG)'!$AR$17*AVERAGE('Assumptions (NG)'!$AO$2:$AQ$2)+'Assumptions (NG)'!$AR$18*AVERAGE('Assumptions (NG)'!$AO$3:$AQ$3))/10^9,0)</f>
        <v>0.1279689167</v>
      </c>
      <c r="BB642" s="160">
        <f>IF($AS$438&gt;0,'Assumptions (NG)'!AE13*Model!$AS$438*('Assumptions (NG)'!$AR$17*AVERAGE('Assumptions (NG)'!$AO$2:$AQ$2)+'Assumptions (NG)'!$AR$18*AVERAGE('Assumptions (NG)'!$AO$3:$AQ$3))/10^9,0)</f>
        <v>0.1277523873</v>
      </c>
      <c r="BC642" s="160">
        <f>IF($AS$438&gt;0,'Assumptions (NG)'!AF13*Model!$AS$438*('Assumptions (NG)'!$AR$17*AVERAGE('Assumptions (NG)'!$AO$2:$AQ$2)+'Assumptions (NG)'!$AR$18*AVERAGE('Assumptions (NG)'!$AO$3:$AQ$3))/10^9,0)</f>
        <v>0.1279689167</v>
      </c>
      <c r="BD642" s="160">
        <f>IF($AS$438&gt;0,'Assumptions (NG)'!AG13*Model!$AS$438*('Assumptions (NG)'!$AR$17*AVERAGE('Assumptions (NG)'!$AO$2:$AQ$2)+'Assumptions (NG)'!$AR$18*AVERAGE('Assumptions (NG)'!$AO$3:$AQ$3))/10^9,0)</f>
        <v>0.1277523873</v>
      </c>
      <c r="BE642" s="160">
        <f>IF($AS$438&gt;0,'Assumptions (NG)'!AH13*Model!$AS$438*('Assumptions (NG)'!$AR$17*AVERAGE('Assumptions (NG)'!$AO$2:$AQ$2)+'Assumptions (NG)'!$AR$18*AVERAGE('Assumptions (NG)'!$AO$3:$AQ$3))/10^9,0)</f>
        <v>0.1279689167</v>
      </c>
      <c r="BF642" s="160">
        <f>IF($AS$438&gt;0,'Assumptions (NG)'!AI13*Model!$AS$438*('Assumptions (NG)'!$AR$17*AVERAGE('Assumptions (NG)'!$AO$2:$AQ$2)+'Assumptions (NG)'!$AR$18*AVERAGE('Assumptions (NG)'!$AO$3:$AQ$3))/10^9,0)</f>
        <v>0.1277523873</v>
      </c>
      <c r="BG642" s="160">
        <f>IF($AS$438&gt;0,'Assumptions (NG)'!AJ13*Model!$AS$438*('Assumptions (NG)'!$AR$17*AVERAGE('Assumptions (NG)'!$AO$2:$AQ$2)+'Assumptions (NG)'!$AR$18*AVERAGE('Assumptions (NG)'!$AO$3:$AQ$3))/10^9,0)</f>
        <v>0.1279689167</v>
      </c>
      <c r="BH642" s="160">
        <f>IF($AS$438&gt;0,'Assumptions (NG)'!AK13*Model!$AS$438*('Assumptions (NG)'!$AR$17*AVERAGE('Assumptions (NG)'!$AO$2:$AQ$2)+'Assumptions (NG)'!$AR$18*AVERAGE('Assumptions (NG)'!$AO$3:$AQ$3))/10^9,0)</f>
        <v>0.06387619364</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0.0502095313</v>
      </c>
      <c r="AU643" s="160">
        <f>IF($AT$438&gt;0,'Assumptions (NG)'!W13*Model!$AT$438*('Assumptions (NG)'!$AS$17*AVERAGE('Assumptions (NG)'!$AP$2:$AR$2)+'Assumptions (NG)'!$AS$18*AVERAGE('Assumptions (NG)'!$AP$3:$AR$3))/10^9,0)</f>
        <v>0.09539810948</v>
      </c>
      <c r="AV643" s="160">
        <f>IF($AT$438&gt;0,'Assumptions (NG)'!X13*Model!$AT$438*('Assumptions (NG)'!$AS$17*AVERAGE('Assumptions (NG)'!$AP$2:$AR$2)+'Assumptions (NG)'!$AS$18*AVERAGE('Assumptions (NG)'!$AP$3:$AR$3))/10^9,0)</f>
        <v>0.08585829853</v>
      </c>
      <c r="AW643" s="160">
        <f>IF($AT$438&gt;0,'Assumptions (NG)'!Y13*Model!$AT$438*('Assumptions (NG)'!$AS$17*AVERAGE('Assumptions (NG)'!$AP$2:$AR$2)+'Assumptions (NG)'!$AS$18*AVERAGE('Assumptions (NG)'!$AP$3:$AR$3))/10^9,0)</f>
        <v>0.07732267821</v>
      </c>
      <c r="AX643" s="160">
        <f>IF($AT$438&gt;0,'Assumptions (NG)'!Z13*Model!$AT$438*('Assumptions (NG)'!$AS$17*AVERAGE('Assumptions (NG)'!$AP$2:$AR$2)+'Assumptions (NG)'!$AS$18*AVERAGE('Assumptions (NG)'!$AP$3:$AR$3))/10^9,0)</f>
        <v>0.06959041039</v>
      </c>
      <c r="AY643" s="160">
        <f>IF($AT$438&gt;0,'Assumptions (NG)'!AA13*Model!$AT$438*('Assumptions (NG)'!$AS$17*AVERAGE('Assumptions (NG)'!$AP$2:$AR$2)+'Assumptions (NG)'!$AS$18*AVERAGE('Assumptions (NG)'!$AP$3:$AR$3))/10^9,0)</f>
        <v>0.062561076</v>
      </c>
      <c r="AZ643" s="160">
        <f>IF($AT$438&gt;0,'Assumptions (NG)'!AB13*Model!$AT$438*('Assumptions (NG)'!$AS$17*AVERAGE('Assumptions (NG)'!$AP$2:$AR$2)+'Assumptions (NG)'!$AS$18*AVERAGE('Assumptions (NG)'!$AP$3:$AR$3))/10^9,0)</f>
        <v>0.05924724694</v>
      </c>
      <c r="BA643" s="160">
        <f>IF($AT$438&gt;0,'Assumptions (NG)'!AC13*Model!$AT$438*('Assumptions (NG)'!$AS$17*AVERAGE('Assumptions (NG)'!$AP$2:$AR$2)+'Assumptions (NG)'!$AS$18*AVERAGE('Assumptions (NG)'!$AP$3:$AR$3))/10^9,0)</f>
        <v>0.05924724694</v>
      </c>
      <c r="BB643" s="160">
        <f>IF($AT$438&gt;0,'Assumptions (NG)'!AD13*Model!$AT$438*('Assumptions (NG)'!$AS$17*AVERAGE('Assumptions (NG)'!$AP$2:$AR$2)+'Assumptions (NG)'!$AS$18*AVERAGE('Assumptions (NG)'!$AP$3:$AR$3))/10^9,0)</f>
        <v>0.059347666</v>
      </c>
      <c r="BC643" s="160">
        <f>IF($AT$438&gt;0,'Assumptions (NG)'!AE13*Model!$AT$438*('Assumptions (NG)'!$AS$17*AVERAGE('Assumptions (NG)'!$AP$2:$AR$2)+'Assumptions (NG)'!$AS$18*AVERAGE('Assumptions (NG)'!$AP$3:$AR$3))/10^9,0)</f>
        <v>0.05924724694</v>
      </c>
      <c r="BD643" s="160">
        <f>IF($AT$438&gt;0,'Assumptions (NG)'!AF13*Model!$AT$438*('Assumptions (NG)'!$AS$17*AVERAGE('Assumptions (NG)'!$AP$2:$AR$2)+'Assumptions (NG)'!$AS$18*AVERAGE('Assumptions (NG)'!$AP$3:$AR$3))/10^9,0)</f>
        <v>0.059347666</v>
      </c>
      <c r="BE643" s="160">
        <f>IF($AT$438&gt;0,'Assumptions (NG)'!AG13*Model!$AT$438*('Assumptions (NG)'!$AS$17*AVERAGE('Assumptions (NG)'!$AP$2:$AR$2)+'Assumptions (NG)'!$AS$18*AVERAGE('Assumptions (NG)'!$AP$3:$AR$3))/10^9,0)</f>
        <v>0.05924724694</v>
      </c>
      <c r="BF643" s="160">
        <f>IF($AT$438&gt;0,'Assumptions (NG)'!AH13*Model!$AT$438*('Assumptions (NG)'!$AS$17*AVERAGE('Assumptions (NG)'!$AP$2:$AR$2)+'Assumptions (NG)'!$AS$18*AVERAGE('Assumptions (NG)'!$AP$3:$AR$3))/10^9,0)</f>
        <v>0.059347666</v>
      </c>
      <c r="BG643" s="160">
        <f>IF($AT$438&gt;0,'Assumptions (NG)'!AI13*Model!$AT$438*('Assumptions (NG)'!$AS$17*AVERAGE('Assumptions (NG)'!$AP$2:$AR$2)+'Assumptions (NG)'!$AS$18*AVERAGE('Assumptions (NG)'!$AP$3:$AR$3))/10^9,0)</f>
        <v>0.05924724694</v>
      </c>
      <c r="BH643" s="160">
        <f>IF($AT$438&gt;0,'Assumptions (NG)'!AJ13*Model!$AT$438*('Assumptions (NG)'!$AS$17*AVERAGE('Assumptions (NG)'!$AP$2:$AR$2)+'Assumptions (NG)'!$AS$18*AVERAGE('Assumptions (NG)'!$AP$3:$AR$3))/10^9,0)</f>
        <v>0.059347666</v>
      </c>
      <c r="BI643" s="160">
        <f>IF($AT$438&gt;0,'Assumptions (NG)'!AK13*Model!$AT$438*('Assumptions (NG)'!$AS$17*AVERAGE('Assumptions (NG)'!$AP$2:$AR$2)+'Assumptions (NG)'!$AS$18*AVERAGE('Assumptions (NG)'!$AP$3:$AR$3))/10^9,0)</f>
        <v>0.02962362347</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0.1010070314</v>
      </c>
      <c r="AV644" s="160">
        <f>IF($AU$438&gt;0,'Assumptions (NG)'!W13*Model!$AU$438*('Assumptions (NG)'!$AT$17*AVERAGE('Assumptions (NG)'!$AQ$2:$AS$2)+'Assumptions (NG)'!$AT$18*AVERAGE('Assumptions (NG)'!$AQ$3:$AS$3))/10^9,0)</f>
        <v>0.1919133597</v>
      </c>
      <c r="AW644" s="160">
        <f>IF($AU$438&gt;0,'Assumptions (NG)'!X13*Model!$AU$438*('Assumptions (NG)'!$AT$17*AVERAGE('Assumptions (NG)'!$AQ$2:$AS$2)+'Assumptions (NG)'!$AT$18*AVERAGE('Assumptions (NG)'!$AQ$3:$AS$3))/10^9,0)</f>
        <v>0.1727220237</v>
      </c>
      <c r="AX644" s="160">
        <f>IF($AU$438&gt;0,'Assumptions (NG)'!Y13*Model!$AU$438*('Assumptions (NG)'!$AT$17*AVERAGE('Assumptions (NG)'!$AQ$2:$AS$2)+'Assumptions (NG)'!$AT$18*AVERAGE('Assumptions (NG)'!$AQ$3:$AS$3))/10^9,0)</f>
        <v>0.1555508284</v>
      </c>
      <c r="AY644" s="160">
        <f>IF($AU$438&gt;0,'Assumptions (NG)'!Z13*Model!$AU$438*('Assumptions (NG)'!$AT$17*AVERAGE('Assumptions (NG)'!$AQ$2:$AS$2)+'Assumptions (NG)'!$AT$18*AVERAGE('Assumptions (NG)'!$AQ$3:$AS$3))/10^9,0)</f>
        <v>0.1399957455</v>
      </c>
      <c r="AZ644" s="160">
        <f>IF($AU$438&gt;0,'Assumptions (NG)'!AA13*Model!$AU$438*('Assumptions (NG)'!$AT$17*AVERAGE('Assumptions (NG)'!$AQ$2:$AS$2)+'Assumptions (NG)'!$AT$18*AVERAGE('Assumptions (NG)'!$AQ$3:$AS$3))/10^9,0)</f>
        <v>0.1258547611</v>
      </c>
      <c r="BA644" s="160">
        <f>IF($AU$438&gt;0,'Assumptions (NG)'!AB13*Model!$AU$438*('Assumptions (NG)'!$AT$17*AVERAGE('Assumptions (NG)'!$AQ$2:$AS$2)+'Assumptions (NG)'!$AT$18*AVERAGE('Assumptions (NG)'!$AQ$3:$AS$3))/10^9,0)</f>
        <v>0.1191882971</v>
      </c>
      <c r="BB644" s="160">
        <f>IF($AU$438&gt;0,'Assumptions (NG)'!AC13*Model!$AU$438*('Assumptions (NG)'!$AT$17*AVERAGE('Assumptions (NG)'!$AQ$2:$AS$2)+'Assumptions (NG)'!$AT$18*AVERAGE('Assumptions (NG)'!$AQ$3:$AS$3))/10^9,0)</f>
        <v>0.1191882971</v>
      </c>
      <c r="BC644" s="160">
        <f>IF($AU$438&gt;0,'Assumptions (NG)'!AD13*Model!$AU$438*('Assumptions (NG)'!$AT$17*AVERAGE('Assumptions (NG)'!$AQ$2:$AS$2)+'Assumptions (NG)'!$AT$18*AVERAGE('Assumptions (NG)'!$AQ$3:$AS$3))/10^9,0)</f>
        <v>0.1193903111</v>
      </c>
      <c r="BD644" s="160">
        <f>IF($AU$438&gt;0,'Assumptions (NG)'!AE13*Model!$AU$438*('Assumptions (NG)'!$AT$17*AVERAGE('Assumptions (NG)'!$AQ$2:$AS$2)+'Assumptions (NG)'!$AT$18*AVERAGE('Assumptions (NG)'!$AQ$3:$AS$3))/10^9,0)</f>
        <v>0.1191882971</v>
      </c>
      <c r="BE644" s="160">
        <f>IF($AU$438&gt;0,'Assumptions (NG)'!AF13*Model!$AU$438*('Assumptions (NG)'!$AT$17*AVERAGE('Assumptions (NG)'!$AQ$2:$AS$2)+'Assumptions (NG)'!$AT$18*AVERAGE('Assumptions (NG)'!$AQ$3:$AS$3))/10^9,0)</f>
        <v>0.1193903111</v>
      </c>
      <c r="BF644" s="160">
        <f>IF($AU$438&gt;0,'Assumptions (NG)'!AG13*Model!$AU$438*('Assumptions (NG)'!$AT$17*AVERAGE('Assumptions (NG)'!$AQ$2:$AS$2)+'Assumptions (NG)'!$AT$18*AVERAGE('Assumptions (NG)'!$AQ$3:$AS$3))/10^9,0)</f>
        <v>0.1191882971</v>
      </c>
      <c r="BG644" s="160">
        <f>IF($AU$438&gt;0,'Assumptions (NG)'!AH13*Model!$AU$438*('Assumptions (NG)'!$AT$17*AVERAGE('Assumptions (NG)'!$AQ$2:$AS$2)+'Assumptions (NG)'!$AT$18*AVERAGE('Assumptions (NG)'!$AQ$3:$AS$3))/10^9,0)</f>
        <v>0.1193903111</v>
      </c>
      <c r="BH644" s="160">
        <f>IF($AU$438&gt;0,'Assumptions (NG)'!AI13*Model!$AU$438*('Assumptions (NG)'!$AT$17*AVERAGE('Assumptions (NG)'!$AQ$2:$AS$2)+'Assumptions (NG)'!$AT$18*AVERAGE('Assumptions (NG)'!$AQ$3:$AS$3))/10^9,0)</f>
        <v>0.1191882971</v>
      </c>
      <c r="BI644" s="160">
        <f>IF($AU$438&gt;0,'Assumptions (NG)'!AJ13*Model!$AU$438*('Assumptions (NG)'!$AT$17*AVERAGE('Assumptions (NG)'!$AQ$2:$AS$2)+'Assumptions (NG)'!$AT$18*AVERAGE('Assumptions (NG)'!$AQ$3:$AS$3))/10^9,0)</f>
        <v>0.1193903111</v>
      </c>
      <c r="BJ644" s="160">
        <f>IF($AU$438&gt;0,'Assumptions (NG)'!AK13*Model!$AU$438*('Assumptions (NG)'!$AT$17*AVERAGE('Assumptions (NG)'!$AQ$2:$AS$2)+'Assumptions (NG)'!$AT$18*AVERAGE('Assumptions (NG)'!$AQ$3:$AS$3))/10^9,0)</f>
        <v>0.05959414853</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0.05229087844</v>
      </c>
      <c r="AW645" s="160">
        <f>IF($AV$438&gt;0,'Assumptions (NG)'!W13*Model!$AV$438*('Assumptions (NG)'!$AU$17*AVERAGE('Assumptions (NG)'!$AR$2:$AT$2)+'Assumptions (NG)'!$AU$18*AVERAGE('Assumptions (NG)'!$AR$3:$AT$3))/10^9,0)</f>
        <v>0.09935266903</v>
      </c>
      <c r="AX645" s="160">
        <f>IF($AV$438&gt;0,'Assumptions (NG)'!X13*Model!$AV$438*('Assumptions (NG)'!$AU$17*AVERAGE('Assumptions (NG)'!$AR$2:$AT$2)+'Assumptions (NG)'!$AU$18*AVERAGE('Assumptions (NG)'!$AR$3:$AT$3))/10^9,0)</f>
        <v>0.08941740213</v>
      </c>
      <c r="AY645" s="160">
        <f>IF($AV$438&gt;0,'Assumptions (NG)'!Y13*Model!$AV$438*('Assumptions (NG)'!$AU$17*AVERAGE('Assumptions (NG)'!$AR$2:$AT$2)+'Assumptions (NG)'!$AU$18*AVERAGE('Assumptions (NG)'!$AR$3:$AT$3))/10^9,0)</f>
        <v>0.0805279528</v>
      </c>
      <c r="AZ645" s="160">
        <f>IF($AV$438&gt;0,'Assumptions (NG)'!Z13*Model!$AV$438*('Assumptions (NG)'!$AU$17*AVERAGE('Assumptions (NG)'!$AR$2:$AT$2)+'Assumptions (NG)'!$AU$18*AVERAGE('Assumptions (NG)'!$AR$3:$AT$3))/10^9,0)</f>
        <v>0.07247515752</v>
      </c>
      <c r="BA645" s="160">
        <f>IF($AV$438&gt;0,'Assumptions (NG)'!AA13*Model!$AV$438*('Assumptions (NG)'!$AU$17*AVERAGE('Assumptions (NG)'!$AR$2:$AT$2)+'Assumptions (NG)'!$AU$18*AVERAGE('Assumptions (NG)'!$AR$3:$AT$3))/10^9,0)</f>
        <v>0.06515443453</v>
      </c>
      <c r="BB645" s="160">
        <f>IF($AV$438&gt;0,'Assumptions (NG)'!AB13*Model!$AV$438*('Assumptions (NG)'!$AU$17*AVERAGE('Assumptions (NG)'!$AR$2:$AT$2)+'Assumptions (NG)'!$AU$18*AVERAGE('Assumptions (NG)'!$AR$3:$AT$3))/10^9,0)</f>
        <v>0.06170323656</v>
      </c>
      <c r="BC645" s="160">
        <f>IF($AV$438&gt;0,'Assumptions (NG)'!AC13*Model!$AV$438*('Assumptions (NG)'!$AU$17*AVERAGE('Assumptions (NG)'!$AR$2:$AT$2)+'Assumptions (NG)'!$AU$18*AVERAGE('Assumptions (NG)'!$AR$3:$AT$3))/10^9,0)</f>
        <v>0.06170323656</v>
      </c>
      <c r="BD645" s="160">
        <f>IF($AV$438&gt;0,'Assumptions (NG)'!AD13*Model!$AV$438*('Assumptions (NG)'!$AU$17*AVERAGE('Assumptions (NG)'!$AR$2:$AT$2)+'Assumptions (NG)'!$AU$18*AVERAGE('Assumptions (NG)'!$AR$3:$AT$3))/10^9,0)</f>
        <v>0.06180781831</v>
      </c>
      <c r="BE645" s="160">
        <f>IF($AV$438&gt;0,'Assumptions (NG)'!AE13*Model!$AV$438*('Assumptions (NG)'!$AU$17*AVERAGE('Assumptions (NG)'!$AR$2:$AT$2)+'Assumptions (NG)'!$AU$18*AVERAGE('Assumptions (NG)'!$AR$3:$AT$3))/10^9,0)</f>
        <v>0.06170323656</v>
      </c>
      <c r="BF645" s="160">
        <f>IF($AV$438&gt;0,'Assumptions (NG)'!AF13*Model!$AV$438*('Assumptions (NG)'!$AU$17*AVERAGE('Assumptions (NG)'!$AR$2:$AT$2)+'Assumptions (NG)'!$AU$18*AVERAGE('Assumptions (NG)'!$AR$3:$AT$3))/10^9,0)</f>
        <v>0.06180781831</v>
      </c>
      <c r="BG645" s="160">
        <f>IF($AV$438&gt;0,'Assumptions (NG)'!AG13*Model!$AV$438*('Assumptions (NG)'!$AU$17*AVERAGE('Assumptions (NG)'!$AR$2:$AT$2)+'Assumptions (NG)'!$AU$18*AVERAGE('Assumptions (NG)'!$AR$3:$AT$3))/10^9,0)</f>
        <v>0.06170323656</v>
      </c>
      <c r="BH645" s="160">
        <f>IF($AV$438&gt;0,'Assumptions (NG)'!AH13*Model!$AV$438*('Assumptions (NG)'!$AU$17*AVERAGE('Assumptions (NG)'!$AR$2:$AT$2)+'Assumptions (NG)'!$AU$18*AVERAGE('Assumptions (NG)'!$AR$3:$AT$3))/10^9,0)</f>
        <v>0.06180781831</v>
      </c>
      <c r="BI645" s="160">
        <f>IF($AV$438&gt;0,'Assumptions (NG)'!AI13*Model!$AV$438*('Assumptions (NG)'!$AU$17*AVERAGE('Assumptions (NG)'!$AR$2:$AT$2)+'Assumptions (NG)'!$AU$18*AVERAGE('Assumptions (NG)'!$AR$3:$AT$3))/10^9,0)</f>
        <v>0.06170323656</v>
      </c>
      <c r="BJ645" s="160">
        <f>IF($AV$438&gt;0,'Assumptions (NG)'!AJ13*Model!$AV$438*('Assumptions (NG)'!$AU$17*AVERAGE('Assumptions (NG)'!$AR$2:$AT$2)+'Assumptions (NG)'!$AU$18*AVERAGE('Assumptions (NG)'!$AR$3:$AT$3))/10^9,0)</f>
        <v>0.06180781831</v>
      </c>
      <c r="BK645" s="160">
        <f>IF($AV$438&gt;0,'Assumptions (NG)'!AK13*Model!$AV$438*('Assumptions (NG)'!$AU$17*AVERAGE('Assumptions (NG)'!$AR$2:$AT$2)+'Assumptions (NG)'!$AU$18*AVERAGE('Assumptions (NG)'!$AR$3:$AT$3))/10^9,0)</f>
        <v>0.03085161828</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0.1608659029</v>
      </c>
      <c r="AX646" s="160">
        <f>IF($AW$438&gt;0,'Assumptions (NG)'!W13*Model!$AW$438*('Assumptions (NG)'!$AV$17*AVERAGE('Assumptions (NG)'!$AS$2:$AU$2)+'Assumptions (NG)'!$AV$18*AVERAGE('Assumptions (NG)'!$AS$3:$AU$3))/10^9,0)</f>
        <v>0.3056452155</v>
      </c>
      <c r="AY646" s="160">
        <f>IF($AW$438&gt;0,'Assumptions (NG)'!X13*Model!$AW$438*('Assumptions (NG)'!$AV$17*AVERAGE('Assumptions (NG)'!$AS$2:$AU$2)+'Assumptions (NG)'!$AV$18*AVERAGE('Assumptions (NG)'!$AS$3:$AU$3))/10^9,0)</f>
        <v>0.275080694</v>
      </c>
      <c r="AZ646" s="160">
        <f>IF($AW$438&gt;0,'Assumptions (NG)'!Y13*Model!$AW$438*('Assumptions (NG)'!$AV$17*AVERAGE('Assumptions (NG)'!$AS$2:$AU$2)+'Assumptions (NG)'!$AV$18*AVERAGE('Assumptions (NG)'!$AS$3:$AU$3))/10^9,0)</f>
        <v>0.2477334905</v>
      </c>
      <c r="BA646" s="160">
        <f>IF($AW$438&gt;0,'Assumptions (NG)'!Z13*Model!$AW$438*('Assumptions (NG)'!$AV$17*AVERAGE('Assumptions (NG)'!$AS$2:$AU$2)+'Assumptions (NG)'!$AV$18*AVERAGE('Assumptions (NG)'!$AS$3:$AU$3))/10^9,0)</f>
        <v>0.2229601414</v>
      </c>
      <c r="BB646" s="160">
        <f>IF($AW$438&gt;0,'Assumptions (NG)'!AA13*Model!$AW$438*('Assumptions (NG)'!$AV$17*AVERAGE('Assumptions (NG)'!$AS$2:$AU$2)+'Assumptions (NG)'!$AV$18*AVERAGE('Assumptions (NG)'!$AS$3:$AU$3))/10^9,0)</f>
        <v>0.200438915</v>
      </c>
      <c r="BC646" s="160">
        <f>IF($AW$438&gt;0,'Assumptions (NG)'!AB13*Model!$AW$438*('Assumptions (NG)'!$AV$17*AVERAGE('Assumptions (NG)'!$AS$2:$AU$2)+'Assumptions (NG)'!$AV$18*AVERAGE('Assumptions (NG)'!$AS$3:$AU$3))/10^9,0)</f>
        <v>0.1898217654</v>
      </c>
      <c r="BD646" s="160">
        <f>IF($AW$438&gt;0,'Assumptions (NG)'!AC13*Model!$AW$438*('Assumptions (NG)'!$AV$17*AVERAGE('Assumptions (NG)'!$AS$2:$AU$2)+'Assumptions (NG)'!$AV$18*AVERAGE('Assumptions (NG)'!$AS$3:$AU$3))/10^9,0)</f>
        <v>0.1898217654</v>
      </c>
      <c r="BE646" s="160">
        <f>IF($AW$438&gt;0,'Assumptions (NG)'!AD13*Model!$AW$438*('Assumptions (NG)'!$AV$17*AVERAGE('Assumptions (NG)'!$AS$2:$AU$2)+'Assumptions (NG)'!$AV$18*AVERAGE('Assumptions (NG)'!$AS$3:$AU$3))/10^9,0)</f>
        <v>0.1901434972</v>
      </c>
      <c r="BF646" s="160">
        <f>IF($AW$438&gt;0,'Assumptions (NG)'!AE13*Model!$AW$438*('Assumptions (NG)'!$AV$17*AVERAGE('Assumptions (NG)'!$AS$2:$AU$2)+'Assumptions (NG)'!$AV$18*AVERAGE('Assumptions (NG)'!$AS$3:$AU$3))/10^9,0)</f>
        <v>0.1898217654</v>
      </c>
      <c r="BG646" s="160">
        <f>IF($AW$438&gt;0,'Assumptions (NG)'!AF13*Model!$AW$438*('Assumptions (NG)'!$AV$17*AVERAGE('Assumptions (NG)'!$AS$2:$AU$2)+'Assumptions (NG)'!$AV$18*AVERAGE('Assumptions (NG)'!$AS$3:$AU$3))/10^9,0)</f>
        <v>0.1901434972</v>
      </c>
      <c r="BH646" s="160">
        <f>IF($AW$438&gt;0,'Assumptions (NG)'!AG13*Model!$AW$438*('Assumptions (NG)'!$AV$17*AVERAGE('Assumptions (NG)'!$AS$2:$AU$2)+'Assumptions (NG)'!$AV$18*AVERAGE('Assumptions (NG)'!$AS$3:$AU$3))/10^9,0)</f>
        <v>0.1898217654</v>
      </c>
      <c r="BI646" s="160">
        <f>IF($AW$438&gt;0,'Assumptions (NG)'!AH13*Model!$AW$438*('Assumptions (NG)'!$AV$17*AVERAGE('Assumptions (NG)'!$AS$2:$AU$2)+'Assumptions (NG)'!$AV$18*AVERAGE('Assumptions (NG)'!$AS$3:$AU$3))/10^9,0)</f>
        <v>0.1901434972</v>
      </c>
      <c r="BJ646" s="160">
        <f>IF($AW$438&gt;0,'Assumptions (NG)'!AI13*Model!$AW$438*('Assumptions (NG)'!$AV$17*AVERAGE('Assumptions (NG)'!$AS$2:$AU$2)+'Assumptions (NG)'!$AV$18*AVERAGE('Assumptions (NG)'!$AS$3:$AU$3))/10^9,0)</f>
        <v>0.1898217654</v>
      </c>
      <c r="BK646" s="160">
        <f>IF($AW$438&gt;0,'Assumptions (NG)'!AJ13*Model!$AW$438*('Assumptions (NG)'!$AV$17*AVERAGE('Assumptions (NG)'!$AS$2:$AU$2)+'Assumptions (NG)'!$AV$18*AVERAGE('Assumptions (NG)'!$AS$3:$AU$3))/10^9,0)</f>
        <v>0.1901434972</v>
      </c>
      <c r="BL646" s="160">
        <f>IF($AW$438&gt;0,'Assumptions (NG)'!AK13*Model!$AW$438*('Assumptions (NG)'!$AV$17*AVERAGE('Assumptions (NG)'!$AS$2:$AU$2)+'Assumptions (NG)'!$AV$18*AVERAGE('Assumptions (NG)'!$AS$3:$AU$3))/10^9,0)</f>
        <v>0.09491088272</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0.2229095195</v>
      </c>
      <c r="AY647" s="160">
        <f>IF($AX$438&gt;0,'Assumptions (NG)'!W13*Model!$AX$438*('Assumptions (NG)'!$AW$17*AVERAGE('Assumptions (NG)'!$AT$2:$AV$2)+'Assumptions (NG)'!$AW$18*AVERAGE('Assumptions (NG)'!$AT$3:$AV$3))/10^9,0)</f>
        <v>0.4235280871</v>
      </c>
      <c r="AZ647" s="160">
        <f>IF($AX$438&gt;0,'Assumptions (NG)'!X13*Model!$AX$438*('Assumptions (NG)'!$AW$17*AVERAGE('Assumptions (NG)'!$AT$2:$AV$2)+'Assumptions (NG)'!$AW$18*AVERAGE('Assumptions (NG)'!$AT$3:$AV$3))/10^9,0)</f>
        <v>0.3811752784</v>
      </c>
      <c r="BA647" s="160">
        <f>IF($AX$438&gt;0,'Assumptions (NG)'!Y13*Model!$AX$438*('Assumptions (NG)'!$AW$17*AVERAGE('Assumptions (NG)'!$AT$2:$AV$2)+'Assumptions (NG)'!$AW$18*AVERAGE('Assumptions (NG)'!$AT$3:$AV$3))/10^9,0)</f>
        <v>0.3432806601</v>
      </c>
      <c r="BB647" s="160">
        <f>IF($AX$438&gt;0,'Assumptions (NG)'!Z13*Model!$AX$438*('Assumptions (NG)'!$AW$17*AVERAGE('Assumptions (NG)'!$AT$2:$AV$2)+'Assumptions (NG)'!$AW$18*AVERAGE('Assumptions (NG)'!$AT$3:$AV$3))/10^9,0)</f>
        <v>0.3089525941</v>
      </c>
      <c r="BC647" s="160">
        <f>IF($AX$438&gt;0,'Assumptions (NG)'!AA13*Model!$AX$438*('Assumptions (NG)'!$AW$17*AVERAGE('Assumptions (NG)'!$AT$2:$AV$2)+'Assumptions (NG)'!$AW$18*AVERAGE('Assumptions (NG)'!$AT$3:$AV$3))/10^9,0)</f>
        <v>0.2777452613</v>
      </c>
      <c r="BD647" s="160">
        <f>IF($AX$438&gt;0,'Assumptions (NG)'!AB13*Model!$AX$438*('Assumptions (NG)'!$AW$17*AVERAGE('Assumptions (NG)'!$AT$2:$AV$2)+'Assumptions (NG)'!$AW$18*AVERAGE('Assumptions (NG)'!$AT$3:$AV$3))/10^9,0)</f>
        <v>0.2630332331</v>
      </c>
      <c r="BE647" s="160">
        <f>IF($AX$438&gt;0,'Assumptions (NG)'!AC13*Model!$AX$438*('Assumptions (NG)'!$AW$17*AVERAGE('Assumptions (NG)'!$AT$2:$AV$2)+'Assumptions (NG)'!$AW$18*AVERAGE('Assumptions (NG)'!$AT$3:$AV$3))/10^9,0)</f>
        <v>0.2630332331</v>
      </c>
      <c r="BF647" s="160">
        <f>IF($AX$438&gt;0,'Assumptions (NG)'!AD13*Model!$AX$438*('Assumptions (NG)'!$AW$17*AVERAGE('Assumptions (NG)'!$AT$2:$AV$2)+'Assumptions (NG)'!$AW$18*AVERAGE('Assumptions (NG)'!$AT$3:$AV$3))/10^9,0)</f>
        <v>0.2634790521</v>
      </c>
      <c r="BG647" s="160">
        <f>IF($AX$438&gt;0,'Assumptions (NG)'!AE13*Model!$AX$438*('Assumptions (NG)'!$AW$17*AVERAGE('Assumptions (NG)'!$AT$2:$AV$2)+'Assumptions (NG)'!$AW$18*AVERAGE('Assumptions (NG)'!$AT$3:$AV$3))/10^9,0)</f>
        <v>0.2630332331</v>
      </c>
      <c r="BH647" s="160">
        <f>IF($AX$438&gt;0,'Assumptions (NG)'!AF13*Model!$AX$438*('Assumptions (NG)'!$AW$17*AVERAGE('Assumptions (NG)'!$AT$2:$AV$2)+'Assumptions (NG)'!$AW$18*AVERAGE('Assumptions (NG)'!$AT$3:$AV$3))/10^9,0)</f>
        <v>0.2634790521</v>
      </c>
      <c r="BI647" s="160">
        <f>IF($AX$438&gt;0,'Assumptions (NG)'!AG13*Model!$AX$438*('Assumptions (NG)'!$AW$17*AVERAGE('Assumptions (NG)'!$AT$2:$AV$2)+'Assumptions (NG)'!$AW$18*AVERAGE('Assumptions (NG)'!$AT$3:$AV$3))/10^9,0)</f>
        <v>0.2630332331</v>
      </c>
      <c r="BJ647" s="160">
        <f>IF($AX$438&gt;0,'Assumptions (NG)'!AH13*Model!$AX$438*('Assumptions (NG)'!$AW$17*AVERAGE('Assumptions (NG)'!$AT$2:$AV$2)+'Assumptions (NG)'!$AW$18*AVERAGE('Assumptions (NG)'!$AT$3:$AV$3))/10^9,0)</f>
        <v>0.2634790521</v>
      </c>
      <c r="BK647" s="160">
        <f>IF($AX$438&gt;0,'Assumptions (NG)'!AI13*Model!$AX$438*('Assumptions (NG)'!$AW$17*AVERAGE('Assumptions (NG)'!$AT$2:$AV$2)+'Assumptions (NG)'!$AW$18*AVERAGE('Assumptions (NG)'!$AT$3:$AV$3))/10^9,0)</f>
        <v>0.2630332331</v>
      </c>
      <c r="BL647" s="160">
        <f>IF($AX$438&gt;0,'Assumptions (NG)'!AJ13*Model!$AX$438*('Assumptions (NG)'!$AW$17*AVERAGE('Assumptions (NG)'!$AT$2:$AV$2)+'Assumptions (NG)'!$AW$18*AVERAGE('Assumptions (NG)'!$AT$3:$AV$3))/10^9,0)</f>
        <v>0.2634790521</v>
      </c>
      <c r="BM647" s="160">
        <f>IF($AX$438&gt;0,'Assumptions (NG)'!AK13*Model!$AX$438*('Assumptions (NG)'!$AW$17*AVERAGE('Assumptions (NG)'!$AT$2:$AV$2)+'Assumptions (NG)'!$AW$18*AVERAGE('Assumptions (NG)'!$AT$3:$AV$3))/10^9,0)</f>
        <v>0.1315166165</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0.4055865575</v>
      </c>
      <c r="AZ648" s="160">
        <f>IF($AY$438&gt;0,'Assumptions (NG)'!W13*Model!$AY$438*('Assumptions (NG)'!$AX$17*AVERAGE('Assumptions (NG)'!$AU$2:$AW$2)+'Assumptions (NG)'!$AX$18*AVERAGE('Assumptions (NG)'!$AU$3:$AW$3))/10^9,0)</f>
        <v>0.7706144592</v>
      </c>
      <c r="BA648" s="160">
        <f>IF($AY$438&gt;0,'Assumptions (NG)'!X13*Model!$AY$438*('Assumptions (NG)'!$AX$17*AVERAGE('Assumptions (NG)'!$AU$2:$AW$2)+'Assumptions (NG)'!$AX$18*AVERAGE('Assumptions (NG)'!$AU$3:$AW$3))/10^9,0)</f>
        <v>0.6935530133</v>
      </c>
      <c r="BB648" s="160">
        <f>IF($AY$438&gt;0,'Assumptions (NG)'!Y13*Model!$AY$438*('Assumptions (NG)'!$AX$17*AVERAGE('Assumptions (NG)'!$AU$2:$AW$2)+'Assumptions (NG)'!$AX$18*AVERAGE('Assumptions (NG)'!$AU$3:$AW$3))/10^9,0)</f>
        <v>0.6246032985</v>
      </c>
      <c r="BC648" s="160">
        <f>IF($AY$438&gt;0,'Assumptions (NG)'!Z13*Model!$AY$438*('Assumptions (NG)'!$AX$17*AVERAGE('Assumptions (NG)'!$AU$2:$AW$2)+'Assumptions (NG)'!$AX$18*AVERAGE('Assumptions (NG)'!$AU$3:$AW$3))/10^9,0)</f>
        <v>0.5621429686</v>
      </c>
      <c r="BD648" s="160">
        <f>IF($AY$438&gt;0,'Assumptions (NG)'!AA13*Model!$AY$438*('Assumptions (NG)'!$AX$17*AVERAGE('Assumptions (NG)'!$AU$2:$AW$2)+'Assumptions (NG)'!$AX$18*AVERAGE('Assumptions (NG)'!$AU$3:$AW$3))/10^9,0)</f>
        <v>0.5053608506</v>
      </c>
      <c r="BE648" s="160">
        <f>IF($AY$438&gt;0,'Assumptions (NG)'!AB13*Model!$AY$438*('Assumptions (NG)'!$AX$17*AVERAGE('Assumptions (NG)'!$AU$2:$AW$2)+'Assumptions (NG)'!$AX$18*AVERAGE('Assumptions (NG)'!$AU$3:$AW$3))/10^9,0)</f>
        <v>0.4785921378</v>
      </c>
      <c r="BF648" s="160">
        <f>IF($AY$438&gt;0,'Assumptions (NG)'!AC13*Model!$AY$438*('Assumptions (NG)'!$AX$17*AVERAGE('Assumptions (NG)'!$AU$2:$AW$2)+'Assumptions (NG)'!$AX$18*AVERAGE('Assumptions (NG)'!$AU$3:$AW$3))/10^9,0)</f>
        <v>0.4785921378</v>
      </c>
      <c r="BG648" s="160">
        <f>IF($AY$438&gt;0,'Assumptions (NG)'!AD13*Model!$AY$438*('Assumptions (NG)'!$AX$17*AVERAGE('Assumptions (NG)'!$AU$2:$AW$2)+'Assumptions (NG)'!$AX$18*AVERAGE('Assumptions (NG)'!$AU$3:$AW$3))/10^9,0)</f>
        <v>0.4794033109</v>
      </c>
      <c r="BH648" s="160">
        <f>IF($AY$438&gt;0,'Assumptions (NG)'!AE13*Model!$AY$438*('Assumptions (NG)'!$AX$17*AVERAGE('Assumptions (NG)'!$AU$2:$AW$2)+'Assumptions (NG)'!$AX$18*AVERAGE('Assumptions (NG)'!$AU$3:$AW$3))/10^9,0)</f>
        <v>0.4785921378</v>
      </c>
      <c r="BI648" s="160">
        <f>IF($AY$438&gt;0,'Assumptions (NG)'!AF13*Model!$AY$438*('Assumptions (NG)'!$AX$17*AVERAGE('Assumptions (NG)'!$AU$2:$AW$2)+'Assumptions (NG)'!$AX$18*AVERAGE('Assumptions (NG)'!$AU$3:$AW$3))/10^9,0)</f>
        <v>0.4794033109</v>
      </c>
      <c r="BJ648" s="160">
        <f>IF($AY$438&gt;0,'Assumptions (NG)'!AG13*Model!$AY$438*('Assumptions (NG)'!$AX$17*AVERAGE('Assumptions (NG)'!$AU$2:$AW$2)+'Assumptions (NG)'!$AX$18*AVERAGE('Assumptions (NG)'!$AU$3:$AW$3))/10^9,0)</f>
        <v>0.4785921378</v>
      </c>
      <c r="BK648" s="160">
        <f>IF($AY$438&gt;0,'Assumptions (NG)'!AH13*Model!$AY$438*('Assumptions (NG)'!$AX$17*AVERAGE('Assumptions (NG)'!$AU$2:$AW$2)+'Assumptions (NG)'!$AX$18*AVERAGE('Assumptions (NG)'!$AU$3:$AW$3))/10^9,0)</f>
        <v>0.4794033109</v>
      </c>
      <c r="BL648" s="160">
        <f>IF($AY$438&gt;0,'Assumptions (NG)'!AI13*Model!$AY$438*('Assumptions (NG)'!$AX$17*AVERAGE('Assumptions (NG)'!$AU$2:$AW$2)+'Assumptions (NG)'!$AX$18*AVERAGE('Assumptions (NG)'!$AU$3:$AW$3))/10^9,0)</f>
        <v>0.4785921378</v>
      </c>
      <c r="BM648" s="160">
        <f>IF($AY$438&gt;0,'Assumptions (NG)'!AJ13*Model!$AY$438*('Assumptions (NG)'!$AX$17*AVERAGE('Assumptions (NG)'!$AU$2:$AW$2)+'Assumptions (NG)'!$AX$18*AVERAGE('Assumptions (NG)'!$AU$3:$AW$3))/10^9,0)</f>
        <v>0.4794033109</v>
      </c>
      <c r="BN648" s="160">
        <f>IF($AY$438&gt;0,'Assumptions (NG)'!AK13*Model!$AY$438*('Assumptions (NG)'!$AX$17*AVERAGE('Assumptions (NG)'!$AU$2:$AW$2)+'Assumptions (NG)'!$AX$18*AVERAGE('Assumptions (NG)'!$AU$3:$AW$3))/10^9,0)</f>
        <v>0.2392960689</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0.1151561792</v>
      </c>
      <c r="BA649" s="160">
        <f>IF($AZ$438&gt;0,'Assumptions (NG)'!W13*Model!$AZ$438*('Assumptions (NG)'!$AY$17*AVERAGE('Assumptions (NG)'!$AV$2:$AX$2)+'Assumptions (NG)'!$AY$18*AVERAGE('Assumptions (NG)'!$AV$3:$AX$3))/10^9,0)</f>
        <v>0.2187967405</v>
      </c>
      <c r="BB649" s="160">
        <f>IF($AZ$438&gt;0,'Assumptions (NG)'!X13*Model!$AZ$438*('Assumptions (NG)'!$AY$17*AVERAGE('Assumptions (NG)'!$AV$2:$AX$2)+'Assumptions (NG)'!$AY$18*AVERAGE('Assumptions (NG)'!$AV$3:$AX$3))/10^9,0)</f>
        <v>0.1969170664</v>
      </c>
      <c r="BC649" s="160">
        <f>IF($AZ$438&gt;0,'Assumptions (NG)'!Y13*Model!$AZ$438*('Assumptions (NG)'!$AY$17*AVERAGE('Assumptions (NG)'!$AV$2:$AX$2)+'Assumptions (NG)'!$AY$18*AVERAGE('Assumptions (NG)'!$AV$3:$AX$3))/10^9,0)</f>
        <v>0.1773405159</v>
      </c>
      <c r="BD649" s="160">
        <f>IF($AZ$438&gt;0,'Assumptions (NG)'!Z13*Model!$AZ$438*('Assumptions (NG)'!$AY$17*AVERAGE('Assumptions (NG)'!$AV$2:$AX$2)+'Assumptions (NG)'!$AY$18*AVERAGE('Assumptions (NG)'!$AV$3:$AX$3))/10^9,0)</f>
        <v>0.1596064644</v>
      </c>
      <c r="BE649" s="160">
        <f>IF($AZ$438&gt;0,'Assumptions (NG)'!AA13*Model!$AZ$438*('Assumptions (NG)'!$AY$17*AVERAGE('Assumptions (NG)'!$AV$2:$AX$2)+'Assumptions (NG)'!$AY$18*AVERAGE('Assumptions (NG)'!$AV$3:$AX$3))/10^9,0)</f>
        <v>0.1434845993</v>
      </c>
      <c r="BF649" s="160">
        <f>IF($AZ$438&gt;0,'Assumptions (NG)'!AB13*Model!$AZ$438*('Assumptions (NG)'!$AY$17*AVERAGE('Assumptions (NG)'!$AV$2:$AX$2)+'Assumptions (NG)'!$AY$18*AVERAGE('Assumptions (NG)'!$AV$3:$AX$3))/10^9,0)</f>
        <v>0.1358842914</v>
      </c>
      <c r="BG649" s="160">
        <f>IF($AZ$438&gt;0,'Assumptions (NG)'!AC13*Model!$AZ$438*('Assumptions (NG)'!$AY$17*AVERAGE('Assumptions (NG)'!$AV$2:$AX$2)+'Assumptions (NG)'!$AY$18*AVERAGE('Assumptions (NG)'!$AV$3:$AX$3))/10^9,0)</f>
        <v>0.1358842914</v>
      </c>
      <c r="BH649" s="160">
        <f>IF($AZ$438&gt;0,'Assumptions (NG)'!AD13*Model!$AZ$438*('Assumptions (NG)'!$AY$17*AVERAGE('Assumptions (NG)'!$AV$2:$AX$2)+'Assumptions (NG)'!$AY$18*AVERAGE('Assumptions (NG)'!$AV$3:$AX$3))/10^9,0)</f>
        <v>0.1361146038</v>
      </c>
      <c r="BI649" s="160">
        <f>IF($AZ$438&gt;0,'Assumptions (NG)'!AE13*Model!$AZ$438*('Assumptions (NG)'!$AY$17*AVERAGE('Assumptions (NG)'!$AV$2:$AX$2)+'Assumptions (NG)'!$AY$18*AVERAGE('Assumptions (NG)'!$AV$3:$AX$3))/10^9,0)</f>
        <v>0.1358842914</v>
      </c>
      <c r="BJ649" s="160">
        <f>IF($AZ$438&gt;0,'Assumptions (NG)'!AF13*Model!$AZ$438*('Assumptions (NG)'!$AY$17*AVERAGE('Assumptions (NG)'!$AV$2:$AX$2)+'Assumptions (NG)'!$AY$18*AVERAGE('Assumptions (NG)'!$AV$3:$AX$3))/10^9,0)</f>
        <v>0.1361146038</v>
      </c>
      <c r="BK649" s="160">
        <f>IF($AZ$438&gt;0,'Assumptions (NG)'!AG13*Model!$AZ$438*('Assumptions (NG)'!$AY$17*AVERAGE('Assumptions (NG)'!$AV$2:$AX$2)+'Assumptions (NG)'!$AY$18*AVERAGE('Assumptions (NG)'!$AV$3:$AX$3))/10^9,0)</f>
        <v>0.1358842914</v>
      </c>
      <c r="BL649" s="160">
        <f>IF($AZ$438&gt;0,'Assumptions (NG)'!AH13*Model!$AZ$438*('Assumptions (NG)'!$AY$17*AVERAGE('Assumptions (NG)'!$AV$2:$AX$2)+'Assumptions (NG)'!$AY$18*AVERAGE('Assumptions (NG)'!$AV$3:$AX$3))/10^9,0)</f>
        <v>0.1361146038</v>
      </c>
      <c r="BM649" s="160">
        <f>IF($AZ$438&gt;0,'Assumptions (NG)'!AI13*Model!$AZ$438*('Assumptions (NG)'!$AY$17*AVERAGE('Assumptions (NG)'!$AV$2:$AX$2)+'Assumptions (NG)'!$AY$18*AVERAGE('Assumptions (NG)'!$AV$3:$AX$3))/10^9,0)</f>
        <v>0.1358842914</v>
      </c>
      <c r="BN649" s="160">
        <f>IF($AZ$438&gt;0,'Assumptions (NG)'!AJ13*Model!$AZ$438*('Assumptions (NG)'!$AY$17*AVERAGE('Assumptions (NG)'!$AV$2:$AX$2)+'Assumptions (NG)'!$AY$18*AVERAGE('Assumptions (NG)'!$AV$3:$AX$3))/10^9,0)</f>
        <v>0.1361146038</v>
      </c>
      <c r="BO649" s="160">
        <f>IF($AZ$438&gt;0,'Assumptions (NG)'!AK13*Model!$AZ$438*('Assumptions (NG)'!$AY$17*AVERAGE('Assumptions (NG)'!$AV$2:$AX$2)+'Assumptions (NG)'!$AY$18*AVERAGE('Assumptions (NG)'!$AV$3:$AX$3))/10^9,0)</f>
        <v>0.06794214572</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0.1265052457</v>
      </c>
      <c r="BB650" s="160">
        <f>IF($BA$438&gt;0,'Assumptions (NG)'!W13*Model!$BA$438*('Assumptions (NG)'!$AZ$17*AVERAGE('Assumptions (NG)'!$AW$2:$AY$2)+'Assumptions (NG)'!$AZ$18*AVERAGE('Assumptions (NG)'!$AW$3:$AY$3))/10^9,0)</f>
        <v>0.2403599669</v>
      </c>
      <c r="BC650" s="160">
        <f>IF($BA$438&gt;0,'Assumptions (NG)'!X13*Model!$BA$438*('Assumptions (NG)'!$AZ$17*AVERAGE('Assumptions (NG)'!$AW$2:$AY$2)+'Assumptions (NG)'!$AZ$18*AVERAGE('Assumptions (NG)'!$AW$3:$AY$3))/10^9,0)</f>
        <v>0.2163239702</v>
      </c>
      <c r="BD650" s="160">
        <f>IF($BA$438&gt;0,'Assumptions (NG)'!Y13*Model!$BA$438*('Assumptions (NG)'!$AZ$17*AVERAGE('Assumptions (NG)'!$AW$2:$AY$2)+'Assumptions (NG)'!$AZ$18*AVERAGE('Assumptions (NG)'!$AW$3:$AY$3))/10^9,0)</f>
        <v>0.1948180784</v>
      </c>
      <c r="BE650" s="160">
        <f>IF($BA$438&gt;0,'Assumptions (NG)'!Z13*Model!$BA$438*('Assumptions (NG)'!$AZ$17*AVERAGE('Assumptions (NG)'!$AW$2:$AY$2)+'Assumptions (NG)'!$AZ$18*AVERAGE('Assumptions (NG)'!$AW$3:$AY$3))/10^9,0)</f>
        <v>0.1753362706</v>
      </c>
      <c r="BF650" s="160">
        <f>IF($BA$438&gt;0,'Assumptions (NG)'!AA13*Model!$BA$438*('Assumptions (NG)'!$AZ$17*AVERAGE('Assumptions (NG)'!$AW$2:$AY$2)+'Assumptions (NG)'!$AZ$18*AVERAGE('Assumptions (NG)'!$AW$3:$AY$3))/10^9,0)</f>
        <v>0.1576255362</v>
      </c>
      <c r="BG650" s="160">
        <f>IF($BA$438&gt;0,'Assumptions (NG)'!AB13*Model!$BA$438*('Assumptions (NG)'!$AZ$17*AVERAGE('Assumptions (NG)'!$AW$2:$AY$2)+'Assumptions (NG)'!$AZ$18*AVERAGE('Assumptions (NG)'!$AW$3:$AY$3))/10^9,0)</f>
        <v>0.14927619</v>
      </c>
      <c r="BH650" s="160">
        <f>IF($BA$438&gt;0,'Assumptions (NG)'!AC13*Model!$BA$438*('Assumptions (NG)'!$AZ$17*AVERAGE('Assumptions (NG)'!$AW$2:$AY$2)+'Assumptions (NG)'!$AZ$18*AVERAGE('Assumptions (NG)'!$AW$3:$AY$3))/10^9,0)</f>
        <v>0.14927619</v>
      </c>
      <c r="BI650" s="160">
        <f>IF($BA$438&gt;0,'Assumptions (NG)'!AD13*Model!$BA$438*('Assumptions (NG)'!$AZ$17*AVERAGE('Assumptions (NG)'!$AW$2:$AY$2)+'Assumptions (NG)'!$AZ$18*AVERAGE('Assumptions (NG)'!$AW$3:$AY$3))/10^9,0)</f>
        <v>0.1495292004</v>
      </c>
      <c r="BJ650" s="160">
        <f>IF($BA$438&gt;0,'Assumptions (NG)'!AE13*Model!$BA$438*('Assumptions (NG)'!$AZ$17*AVERAGE('Assumptions (NG)'!$AW$2:$AY$2)+'Assumptions (NG)'!$AZ$18*AVERAGE('Assumptions (NG)'!$AW$3:$AY$3))/10^9,0)</f>
        <v>0.14927619</v>
      </c>
      <c r="BK650" s="160">
        <f>IF($BA$438&gt;0,'Assumptions (NG)'!AF13*Model!$BA$438*('Assumptions (NG)'!$AZ$17*AVERAGE('Assumptions (NG)'!$AW$2:$AY$2)+'Assumptions (NG)'!$AZ$18*AVERAGE('Assumptions (NG)'!$AW$3:$AY$3))/10^9,0)</f>
        <v>0.1495292004</v>
      </c>
      <c r="BL650" s="160">
        <f>IF($BA$438&gt;0,'Assumptions (NG)'!AG13*Model!$BA$438*('Assumptions (NG)'!$AZ$17*AVERAGE('Assumptions (NG)'!$AW$2:$AY$2)+'Assumptions (NG)'!$AZ$18*AVERAGE('Assumptions (NG)'!$AW$3:$AY$3))/10^9,0)</f>
        <v>0.14927619</v>
      </c>
      <c r="BM650" s="160">
        <f>IF($BA$438&gt;0,'Assumptions (NG)'!AH13*Model!$BA$438*('Assumptions (NG)'!$AZ$17*AVERAGE('Assumptions (NG)'!$AW$2:$AY$2)+'Assumptions (NG)'!$AZ$18*AVERAGE('Assumptions (NG)'!$AW$3:$AY$3))/10^9,0)</f>
        <v>0.1495292004</v>
      </c>
      <c r="BN650" s="160">
        <f>IF($BA$438&gt;0,'Assumptions (NG)'!AI13*Model!$BA$438*('Assumptions (NG)'!$AZ$17*AVERAGE('Assumptions (NG)'!$AW$2:$AY$2)+'Assumptions (NG)'!$AZ$18*AVERAGE('Assumptions (NG)'!$AW$3:$AY$3))/10^9,0)</f>
        <v>0.14927619</v>
      </c>
      <c r="BO650" s="160">
        <f>IF($BA$438&gt;0,'Assumptions (NG)'!AJ13*Model!$BA$438*('Assumptions (NG)'!$AZ$17*AVERAGE('Assumptions (NG)'!$AW$2:$AY$2)+'Assumptions (NG)'!$AZ$18*AVERAGE('Assumptions (NG)'!$AW$3:$AY$3))/10^9,0)</f>
        <v>0.1495292004</v>
      </c>
      <c r="BP650" s="160">
        <f>IF($BA$438&gt;0,'Assumptions (NG)'!AK13*Model!$BA$438*('Assumptions (NG)'!$AZ$17*AVERAGE('Assumptions (NG)'!$AW$2:$AY$2)+'Assumptions (NG)'!$AZ$18*AVERAGE('Assumptions (NG)'!$AW$3:$AY$3))/10^9,0)</f>
        <v>0.07463809498</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-0.1822172817</v>
      </c>
      <c r="D651" s="160">
        <f>IF(Model!D436+Model!D437-Model!D432-Model!D435-D599+D547&gt;0,(1-'Assumptions (NG)'!C41)*(Model!D436+Model!D437-Model!D432-Model!D435-D599-D547)+D599+D495,Model!D436+Model!D437-Model!D432-Model!D435+D547+D495)</f>
        <v>-0.3773541593</v>
      </c>
      <c r="E651" s="160">
        <f>IF(Model!E436+Model!E437-Model!E432-Model!E435-E599+E547&gt;0,(1-'Assumptions (NG)'!D41)*(Model!E436+Model!E437-Model!E432-Model!E435-E599-E547)+E599+E495,Model!E436+Model!E437-Model!E432-Model!E435+E547+E495)</f>
        <v>-0.4890478459</v>
      </c>
      <c r="F651" s="160">
        <f>IF(Model!F436+Model!F437-Model!F432-Model!F435-F599+F547&gt;0,(1-'Assumptions (NG)'!E41)*(Model!F436+Model!F437-Model!F432-Model!F435-F599-F547)+F599+F495,Model!F436+Model!F437-Model!F432-Model!F435+F547+F495)</f>
        <v>-1.908018164</v>
      </c>
      <c r="G651" s="160">
        <f>IF(Model!G436+Model!G437-Model!G432-Model!G435-G599+G547&gt;0,(1-'Assumptions (NG)'!F41)*(Model!G436+Model!G437-Model!G432-Model!G435-G599-G547)+G599+G495,Model!G436+Model!G437-Model!G432-Model!G435+G547+G495)</f>
        <v>-1.86145365</v>
      </c>
      <c r="H651" s="160">
        <f>IF(Model!H436+Model!H437-Model!H432-Model!H435-H599+H547&gt;0,(1-'Assumptions (NG)'!G41)*(Model!H436+Model!H437-Model!H432-Model!H435-H599-H547)+H599+H495,Model!H436+Model!H437-Model!H432-Model!H435+H547+H495)</f>
        <v>-1.880655362</v>
      </c>
      <c r="I651" s="160">
        <f>IF(Model!I436+Model!I437-Model!I432-Model!I435-I599+I547&gt;0,(1-'Assumptions (NG)'!H41)*(Model!I436+Model!I437-Model!I432-Model!I435-I599-I547)+I599+I495,Model!I436+Model!I437-Model!I432-Model!I435+I547+I495)</f>
        <v>-1.651247592</v>
      </c>
      <c r="J651" s="160">
        <f>IF(Model!J436+Model!J437-Model!J432-Model!J435-J599+J547&gt;0,(1-'Assumptions (NG)'!I41)*(Model!J436+Model!J437-Model!J432-Model!J435-J599-J547)+J599+J495,Model!J436+Model!J437-Model!J432-Model!J435+J547+J495)</f>
        <v>1.238535753</v>
      </c>
      <c r="K651" s="160">
        <f>IF(Model!K436+Model!K437-Model!K432-Model!K435-K599+K547&gt;0,(1-'Assumptions (NG)'!J41)*(Model!K436+Model!K437-Model!K432-Model!K435-K599-K547)+K599+K495,Model!K436+Model!K437-Model!K432-Model!K435+K547+K495)</f>
        <v>0.5443985009</v>
      </c>
      <c r="L651" s="160">
        <f>IF(Model!L436+Model!L437-Model!L432-Model!L435-L599+L547&gt;0,(1-'Assumptions (NG)'!K41)*(Model!L436+Model!L437-Model!L432-Model!L435-L599-L547)+L599+L495,Model!L436+Model!L437-Model!L432-Model!L435+L547+L495)</f>
        <v>1.589954046</v>
      </c>
      <c r="M651" s="160">
        <f>IF(Model!M436+Model!M437-Model!M432-Model!M435-M599+M547&gt;0,(1-'Assumptions (NG)'!L41)*(Model!M436+Model!M437-Model!M432-Model!M435-M599-M547)+M599+M495,Model!M436+Model!M437-Model!M432-Model!M435+M547+M495)</f>
        <v>1.667846602</v>
      </c>
      <c r="N651" s="160">
        <f>IF(Model!N436+Model!N437-Model!N432-Model!N435-N599+N547&gt;0,(1-'Assumptions (NG)'!M41)*(Model!N436+Model!N437-Model!N432-Model!N435-N599-N547)+N599+N495,Model!N436+Model!N437-Model!N432-Model!N435+N547+N495)</f>
        <v>2.33546751</v>
      </c>
      <c r="O651" s="160">
        <f>IF(Model!O436+Model!O437-Model!O432-Model!O435-O599+O547&gt;0,(1-'Assumptions (NG)'!N41)*(Model!O436+Model!O437-Model!O432-Model!O435-O599-O547)+O599+O495,Model!O436+Model!O437-Model!O432-Model!O435+O547+O495)</f>
        <v>3.87660683</v>
      </c>
      <c r="P651" s="160">
        <f>IF(Model!P436+Model!P437-Model!P432-Model!P435-P599+P547&gt;0,(1-'Assumptions (NG)'!O41)*(Model!P436+Model!P437-Model!P432-Model!P435-P599-P547)+P599+P495,Model!P436+Model!P437-Model!P432-Model!P435+P547+P495)</f>
        <v>3.923497076</v>
      </c>
      <c r="Q651" s="160">
        <f>IF(Model!Q436+Model!Q437-Model!Q432-Model!Q435-Q599+Q547&gt;0,(1-'Assumptions (NG)'!P41)*(Model!Q436+Model!Q437-Model!Q432-Model!Q435-Q599-Q547)+Q599+Q495,Model!Q436+Model!Q437-Model!Q432-Model!Q435+Q547+Q495)</f>
        <v>4.140213791</v>
      </c>
      <c r="R651" s="160">
        <f>IF(Model!R436+Model!R437-Model!R432-Model!R435-R599+R547&gt;0,(1-'Assumptions (NG)'!Q41)*(Model!R436+Model!R437-Model!R432-Model!R435-R599-R547)+R599+R495,Model!R436+Model!R437-Model!R432-Model!R435+R547+R495)</f>
        <v>5.121999147</v>
      </c>
      <c r="S651" s="160">
        <f>IF(Model!S436+Model!S437-Model!S432-Model!S435-S599+S547&gt;0,(1-'Assumptions (NG)'!R41)*(Model!S436+Model!S437-Model!S432-Model!S435-S599-S547)+S599+S495,Model!S436+Model!S437-Model!S432-Model!S435+S547+S495)</f>
        <v>5.945758509</v>
      </c>
      <c r="T651" s="160">
        <f>IF(Model!T436+Model!T437-Model!T432-Model!T435-T599+T547&gt;0,(1-'Assumptions (NG)'!S41)*(Model!T436+Model!T437-Model!T432-Model!T435-T599-T547)+T599+T495,Model!T436+Model!T437-Model!T432-Model!T435+T547+T495)</f>
        <v>4.758643058</v>
      </c>
      <c r="U651" s="160">
        <f>IF(Model!U436+Model!U437-Model!U432-Model!U435-U599+U547&gt;0,(1-'Assumptions (NG)'!T41)*(Model!U436+Model!U437-Model!U432-Model!U435-U599-U547)+U599+U495,Model!U436+Model!U437-Model!U432-Model!U435+U547+U495)</f>
        <v>6.327066322</v>
      </c>
      <c r="V651" s="160">
        <f>IF(Model!V436+Model!V437-Model!V432-Model!V435-V599+V547&gt;0,(1-'Assumptions (NG)'!U41)*(Model!V436+Model!V437-Model!V432-Model!V435-V599-V547)+V599+V495,Model!V436+Model!V437-Model!V432-Model!V435+V547+V495)</f>
        <v>6.942679933</v>
      </c>
      <c r="W651" s="160">
        <f>IF(Model!W436+Model!W437-Model!W432-Model!W435-W599+W547&gt;0,(1-'Assumptions (NG)'!V41)*(Model!W436+Model!W437-Model!W432-Model!W435-W599-W547)+W599+W495,Model!W436+Model!W437-Model!W432-Model!W435+W547+W495)</f>
        <v>7.359703131</v>
      </c>
      <c r="X651" s="160">
        <f>IF(Model!X436+Model!X437-Model!X432-Model!X435-X599+X547&gt;0,(1-'Assumptions (NG)'!W41)*(Model!X436+Model!X437-Model!X432-Model!X435-X599-X547)+X599+X495,Model!X436+Model!X437-Model!X432-Model!X435+X547+X495)</f>
        <v>7.531250177</v>
      </c>
      <c r="Y651" s="160">
        <f>IF(Model!Y436+Model!Y437-Model!Y432-Model!Y435-Y599+Y547&gt;0,(1-'Assumptions (NG)'!X41)*(Model!Y436+Model!Y437-Model!Y432-Model!Y435-Y599-Y547)+Y599+Y495,Model!Y436+Model!Y437-Model!Y432-Model!Y435+Y547+Y495)</f>
        <v>8.527655225</v>
      </c>
      <c r="Z651" s="160">
        <f>IF(Model!Z436+Model!Z437-Model!Z432-Model!Z435-Z599+Z547&gt;0,(1-'Assumptions (NG)'!Y41)*(Model!Z436+Model!Z437-Model!Z432-Model!Z435-Z599-Z547)+Z599+Z495,Model!Z436+Model!Z437-Model!Z432-Model!Z435+Z547+Z495)</f>
        <v>8.646828624</v>
      </c>
      <c r="AA651" s="160">
        <f>IF(Model!AA436+Model!AA437-Model!AA432-Model!AA435-AA599+AA547&gt;0,(1-'Assumptions (NG)'!Z41)*(Model!AA436+Model!AA437-Model!AA432-Model!AA435-AA599-AA547)+AA599+AA495,Model!AA436+Model!AA437-Model!AA432-Model!AA435+AA547+AA495)</f>
        <v>8.732734534</v>
      </c>
      <c r="AB651" s="160">
        <f>IF(Model!AB436+Model!AB437-Model!AB432-Model!AB435-AB599+AB547&gt;0,(1-'Assumptions (NG)'!AA41)*(Model!AB436+Model!AB437-Model!AB432-Model!AB435-AB599-AB547)+AB599+AB495,Model!AB436+Model!AB437-Model!AB432-Model!AB435+AB547+AB495)</f>
        <v>8.834251524</v>
      </c>
      <c r="AC651" s="160">
        <f>IF(Model!AC436+Model!AC437-Model!AC432-Model!AC435-AC599+AC547&gt;0,(1-'Assumptions (NG)'!AB41)*(Model!AC436+Model!AC437-Model!AC432-Model!AC435-AC599-AC547)+AC599+AC495,Model!AC436+Model!AC437-Model!AC432-Model!AC435+AC547+AC495)</f>
        <v>9.053922776</v>
      </c>
      <c r="AD651" s="160">
        <f>IF(Model!AD436+Model!AD437-Model!AD432-Model!AD435-AD599+AD547&gt;0,(1-'Assumptions (NG)'!AC41)*(Model!AD436+Model!AD437-Model!AD432-Model!AD435-AD599-AD547)+AD599+AD495,Model!AD436+Model!AD437-Model!AD432-Model!AD435+AD547+AD495)</f>
        <v>9.405095107</v>
      </c>
      <c r="AE651" s="160">
        <f>IF(Model!AE436+Model!AE437-Model!AE432-Model!AE435-AE599+AE547&gt;0,(1-'Assumptions (NG)'!AD41)*(Model!AE436+Model!AE437-Model!AE432-Model!AE435-AE599-AE547)+AE599+AE495,Model!AE436+Model!AE437-Model!AE432-Model!AE435+AE547+AE495)</f>
        <v>9.756638498</v>
      </c>
      <c r="AF651" s="160">
        <f>IF(Model!AF436+Model!AF437-Model!AF432-Model!AF435-AF599+AF547&gt;0,(1-'Assumptions (NG)'!AE41)*(Model!AF436+Model!AF437-Model!AF432-Model!AF435-AF599-AF547)+AF599+AF495,Model!AF436+Model!AF437-Model!AF432-Model!AF435+AF547+AF495)</f>
        <v>10.31588173</v>
      </c>
      <c r="AG651" s="160">
        <f>IF(Model!AG436+Model!AG437-Model!AG432-Model!AG435-AG599+AG547&gt;0,(1-'Assumptions (NG)'!AF41)*(Model!AG436+Model!AG437-Model!AG432-Model!AG435-AG599-AG547)+AG599+AG495,Model!AG436+Model!AG437-Model!AG432-Model!AG435+AG547+AG495)</f>
        <v>10.50985137</v>
      </c>
      <c r="AH651" s="160">
        <f>IF(Model!AH436+Model!AH437-Model!AH432-Model!AH435-AH599+AH547&gt;0,(1-'Assumptions (NG)'!AG41)*(Model!AH436+Model!AH437-Model!AH432-Model!AH435-AH599-AH547)+AH599+AH495,Model!AH436+Model!AH437-Model!AH432-Model!AH435+AH547+AH495)</f>
        <v>11.39119052</v>
      </c>
      <c r="AI651" s="160">
        <f>IF(Model!AI436+Model!AI437-Model!AI432-Model!AI435-AI599+AI547&gt;0,(1-'Assumptions (NG)'!AH41)*(Model!AI436+Model!AI437-Model!AI432-Model!AI435-AI599-AI547)+AI599+AI495,Model!AI436+Model!AI437-Model!AI432-Model!AI435+AI547+AI495)</f>
        <v>11.60167892</v>
      </c>
      <c r="AJ651" s="160">
        <f>IF(Model!AJ436+Model!AJ437-Model!AJ432-Model!AJ435-AJ599+AJ547&gt;0,(1-'Assumptions (NG)'!AI41)*(Model!AJ436+Model!AJ437-Model!AJ432-Model!AJ435-AJ599-AJ547)+AJ599+AJ495,Model!AJ436+Model!AJ437-Model!AJ432-Model!AJ435+AJ547+AJ495)</f>
        <v>11.90935604</v>
      </c>
      <c r="AK651" s="160">
        <f>IF(Model!AK436+Model!AK437-Model!AK432-Model!AK435-AK599+AK547&gt;0,(1-'Assumptions (NG)'!AJ41)*(Model!AK436+Model!AK437-Model!AK432-Model!AK435-AK599-AK547)+AK599+AK495,Model!AK436+Model!AK437-Model!AK432-Model!AK435+AK547+AK495)</f>
        <v>12.29445616</v>
      </c>
      <c r="AL651" s="160">
        <f>IF(Model!AL436+Model!AL437-Model!AL432-Model!AL435-AL599+AL547&gt;0,(1-'Assumptions (NG)'!AK41)*(Model!AL436+Model!AL437-Model!AL432-Model!AL435-AL599-AL547)+AL599+AL495,Model!AL436+Model!AL437-Model!AL432-Model!AL435+AL547+AL495)</f>
        <v>12.87500919</v>
      </c>
      <c r="AM651" s="160">
        <f>IF(Model!AM436+Model!AM437-Model!AM432-Model!AM435-AM599+AM547&gt;0,(1-'Assumptions (NG)'!AL41)*(Model!AM436+Model!AM437-Model!AM432-Model!AM435-AM599-AM547)+AM599+AM495,Model!AM436+Model!AM437-Model!AM432-Model!AM435+AM547+AM495)</f>
        <v>13.28350113</v>
      </c>
      <c r="AN651" s="160">
        <f>IF(Model!AN436+Model!AN437-Model!AN432-Model!AN435-AN599+AN547&gt;0,(1-'Assumptions (NG)'!AM41)*(Model!AN436+Model!AN437-Model!AN432-Model!AN435-AN599-AN547)+AN599+AN495,Model!AN436+Model!AN437-Model!AN432-Model!AN435+AN547+AN495)</f>
        <v>13.77302152</v>
      </c>
      <c r="AO651" s="160">
        <f>IF(Model!AO436+Model!AO437-Model!AO432-Model!AO435-AO599+AO547&gt;0,(1-'Assumptions (NG)'!AN41)*(Model!AO436+Model!AO437-Model!AO432-Model!AO435-AO599-AO547)+AO599+AO495,Model!AO436+Model!AO437-Model!AO432-Model!AO435+AO547+AO495)</f>
        <v>14.33646156</v>
      </c>
      <c r="AP651" s="160">
        <f>IF(Model!AP436+Model!AP437-Model!AP432-Model!AP435-AP599+AP547&gt;0,(1-'Assumptions (NG)'!AO41)*(Model!AP436+Model!AP437-Model!AP432-Model!AP435-AP599-AP547)+AP599+AP495,Model!AP436+Model!AP437-Model!AP432-Model!AP435+AP547+AP495)</f>
        <v>14.85893154</v>
      </c>
      <c r="AQ651" s="160">
        <f>IF(Model!AQ436+Model!AQ437-Model!AQ432-Model!AQ435-AQ599+AQ547&gt;0,(1-'Assumptions (NG)'!AP41)*(Model!AQ436+Model!AQ437-Model!AQ432-Model!AQ435-AQ599-AQ547)+AQ599+AQ495,Model!AQ436+Model!AQ437-Model!AQ432-Model!AQ435+AQ547+AQ495)</f>
        <v>15.18878402</v>
      </c>
      <c r="AR651" s="160">
        <f>IF(Model!AR436+Model!AR437-Model!AR432-Model!AR435-AR599+AR547&gt;0,(1-'Assumptions (NG)'!AQ41)*(Model!AR436+Model!AR437-Model!AR432-Model!AR435-AR599-AR547)+AR599+AR495,Model!AR436+Model!AR437-Model!AR432-Model!AR435+AR547+AR495)</f>
        <v>15.50448806</v>
      </c>
      <c r="AS651" s="160">
        <f>IF(Model!AS436+Model!AS437-Model!AS432-Model!AS435-AS599+AS547&gt;0,(1-'Assumptions (NG)'!AR41)*(Model!AS436+Model!AS437-Model!AS432-Model!AS435-AS599-AS547)+AS599+AS495,Model!AS436+Model!AS437-Model!AS432-Model!AS435+AS547+AS495)</f>
        <v>15.69558934</v>
      </c>
      <c r="AT651" s="160">
        <f>IF(Model!AT436+Model!AT437-Model!AT432-Model!AT435-AT599+AT547&gt;0,(1-'Assumptions (NG)'!AS41)*(Model!AT436+Model!AT437-Model!AT432-Model!AT435-AT599-AT547)+AT599+AT495,Model!AT436+Model!AT437-Model!AT432-Model!AT435+AT547+AT495)</f>
        <v>15.87495455</v>
      </c>
      <c r="AU651" s="160">
        <f>IF(Model!AU436+Model!AU437-Model!AU432-Model!AU435-AU599+AU547&gt;0,(1-'Assumptions (NG)'!AT41)*(Model!AU436+Model!AU437-Model!AU432-Model!AU435-AU599-AU547)+AU599+AU495,Model!AU436+Model!AU437-Model!AU432-Model!AU435+AU547+AU495)</f>
        <v>15.99664377</v>
      </c>
      <c r="AV651" s="160">
        <f>IF(Model!AV436+Model!AV437-Model!AV432-Model!AV435-AV599+AV547&gt;0,(1-'Assumptions (NG)'!AU41)*(Model!AV436+Model!AV437-Model!AV432-Model!AV435-AV599-AV547)+AV599+AV495,Model!AV436+Model!AV437-Model!AV432-Model!AV435+AV547+AV495)</f>
        <v>16.12425904</v>
      </c>
      <c r="AW651" s="160">
        <f>IF(Model!AW436+Model!AW437-Model!AW432-Model!AW435-AW599+AW547&gt;0,(1-'Assumptions (NG)'!AV41)*(Model!AW436+Model!AW437-Model!AW432-Model!AW435-AW599-AW547)+AW599+AW495,Model!AW436+Model!AW437-Model!AW432-Model!AW435+AW547+AW495)</f>
        <v>16.52184524</v>
      </c>
      <c r="AX651" s="160">
        <f>IF(Model!AX436+Model!AX437-Model!AX432-Model!AX435-AX599+AX547&gt;0,(1-'Assumptions (NG)'!AW41)*(Model!AX436+Model!AX437-Model!AX432-Model!AX435-AX599-AX547)+AX599+AX495,Model!AX436+Model!AX437-Model!AX432-Model!AX435+AX547+AX495)</f>
        <v>17.13180984</v>
      </c>
      <c r="AY651" s="160">
        <f>IF(Model!AY436+Model!AY437-Model!AY432-Model!AY435-AY599+AY547&gt;0,(1-'Assumptions (NG)'!AX41)*(Model!AY436+Model!AY437-Model!AY432-Model!AY435-AY599-AY547)+AY599+AY495,Model!AY436+Model!AY437-Model!AY432-Model!AY435+AY547+AY495)</f>
        <v>18.64619831</v>
      </c>
      <c r="AZ651" s="160">
        <f>IF(Model!AZ436+Model!AZ437-Model!AZ432-Model!AZ435-AZ599+AZ547&gt;0,(1-'Assumptions (NG)'!AY41)*(Model!AZ436+Model!AZ437-Model!AZ432-Model!AZ435-AZ599-AZ547)+AZ599+AZ495,Model!AZ436+Model!AZ437-Model!AZ432-Model!AZ435+AZ547+AZ495)</f>
        <v>20.29009125</v>
      </c>
      <c r="BA651" s="160">
        <f>IF(Model!BA436+Model!BA437-Model!BA432-Model!BA435-BA599+BA547&gt;0,(1-'Assumptions (NG)'!AZ41)*(Model!BA436+Model!BA437-Model!BA432-Model!BA435-BA599-BA547)+BA599+BA495,Model!BA436+Model!BA437-Model!BA432-Model!BA435+BA547+BA495)</f>
        <v>20.73763864</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-0.01813136747</v>
      </c>
      <c r="D652" s="160">
        <f>IF(Model!D436+Model!D437-Model!D432-Model!D435-D599+D547&gt;0,'Assumptions (NG)'!C41*(Model!D436+Model!D437-Model!D432-Model!D435-D599+D547)-'Assumptions (NG)'!C42*Model!D428/10^3,-'Assumptions (NG)'!C42*Model!D428/10^3)</f>
        <v>-0.03061162031</v>
      </c>
      <c r="E652" s="160">
        <f>IF(Model!E436+Model!E437-Model!E432-Model!E435-E599+E547&gt;0,'Assumptions (NG)'!D41*(Model!E436+Model!E437-Model!E432-Model!E435-E599+E547)-'Assumptions (NG)'!D42*Model!E428/10^3,-'Assumptions (NG)'!D42*Model!E428/10^3)</f>
        <v>-0.04298110375</v>
      </c>
      <c r="F652" s="160">
        <f>IF(Model!F436+Model!F437-Model!F432-Model!F435-F599+F547&gt;0,'Assumptions (NG)'!E41*(Model!F436+Model!F437-Model!F432-Model!F435-F599+F547)-'Assumptions (NG)'!E42*Model!F428/10^3,-'Assumptions (NG)'!E42*Model!F428/10^3)</f>
        <v>-0.02658248173</v>
      </c>
      <c r="G652" s="160">
        <f>IF(Model!G436+Model!G437-Model!G432-Model!G435-G599+G547&gt;0,'Assumptions (NG)'!F41*(Model!G436+Model!G437-Model!G432-Model!G435-G599+G547)-'Assumptions (NG)'!F42*Model!G428/10^3,-'Assumptions (NG)'!F42*Model!G428/10^3)</f>
        <v>-0.03593307004</v>
      </c>
      <c r="H652" s="160">
        <f>IF(Model!H436+Model!H437-Model!H432-Model!H435-H599+H547&gt;0,'Assumptions (NG)'!G41*(Model!H436+Model!H437-Model!H432-Model!H435-H599+H547)-'Assumptions (NG)'!G42*Model!H428/10^3,-'Assumptions (NG)'!G42*Model!H428/10^3)</f>
        <v>-0.04281369564</v>
      </c>
      <c r="I652" s="160">
        <f>IF(Model!I436+Model!I437-Model!I432-Model!I435-I599+I547&gt;0,'Assumptions (NG)'!H41*(Model!I436+Model!I437-Model!I432-Model!I435-I599+I547)-'Assumptions (NG)'!H42*Model!I428/10^3,-'Assumptions (NG)'!H42*Model!I428/10^3)</f>
        <v>-0.05162139463</v>
      </c>
      <c r="J652" s="160">
        <f>IF(Model!J436+Model!J437-Model!J432-Model!J435-J599+J547&gt;0,'Assumptions (NG)'!I41*(Model!J436+Model!J437-Model!J432-Model!J435-J599+J547)-'Assumptions (NG)'!I42*Model!J428/10^3,-'Assumptions (NG)'!I42*Model!J428/10^3)</f>
        <v>0.5687407502</v>
      </c>
      <c r="K652" s="160">
        <f>IF(Model!K436+Model!K437-Model!K432-Model!K435-K599+K547&gt;0,'Assumptions (NG)'!J41*(Model!K436+Model!K437-Model!K432-Model!K435-K599+K547)-'Assumptions (NG)'!J42*Model!K428/10^3,-'Assumptions (NG)'!J42*Model!K428/10^3)</f>
        <v>0.8054718502</v>
      </c>
      <c r="L652" s="160">
        <f>IF(Model!L436+Model!L437-Model!L432-Model!L435-L599+L547&gt;0,'Assumptions (NG)'!K41*(Model!L436+Model!L437-Model!L432-Model!L435-L599+L547)-'Assumptions (NG)'!K42*Model!L428/10^3,-'Assumptions (NG)'!K42*Model!L428/10^3)</f>
        <v>0.9256214685</v>
      </c>
      <c r="M652" s="160">
        <f>IF(Model!M436+Model!M437-Model!M432-Model!M435-M599+M547&gt;0,'Assumptions (NG)'!L41*(Model!M436+Model!M437-Model!M432-Model!M435-M599+M547)-'Assumptions (NG)'!L42*Model!M428/10^3,-'Assumptions (NG)'!L42*Model!M428/10^3)</f>
        <v>0.8972304692</v>
      </c>
      <c r="N652" s="160">
        <f>IF(Model!N436+Model!N437-Model!N432-Model!N435-N599+N547&gt;0,'Assumptions (NG)'!M41*(Model!N436+Model!N437-Model!N432-Model!N435-N599+N547)-'Assumptions (NG)'!M42*Model!N428/10^3,-'Assumptions (NG)'!M42*Model!N428/10^3)</f>
        <v>1.095001094</v>
      </c>
      <c r="O652" s="160">
        <f>IF(Model!O436+Model!O437-Model!O432-Model!O435-O599+O547&gt;0,'Assumptions (NG)'!N41*(Model!O436+Model!O437-Model!O432-Model!O435-O599+O547)-'Assumptions (NG)'!N42*Model!O428/10^3,-'Assumptions (NG)'!N42*Model!O428/10^3)</f>
        <v>1.49680613</v>
      </c>
      <c r="P652" s="160">
        <f>IF(Model!P436+Model!P437-Model!P432-Model!P435-P599+P547&gt;0,'Assumptions (NG)'!O41*(Model!P436+Model!P437-Model!P432-Model!P435-P599+P547)-'Assumptions (NG)'!O42*Model!P428/10^3,-'Assumptions (NG)'!O42*Model!P428/10^3)</f>
        <v>1.181312029</v>
      </c>
      <c r="Q652" s="160">
        <f>IF(Model!Q436+Model!Q437-Model!Q432-Model!Q435-Q599+Q547&gt;0,'Assumptions (NG)'!P41*(Model!Q436+Model!Q437-Model!Q432-Model!Q435-Q599+Q547)-'Assumptions (NG)'!P42*Model!Q428/10^3,-'Assumptions (NG)'!P42*Model!Q428/10^3)</f>
        <v>1.276217806</v>
      </c>
      <c r="R652" s="160">
        <f>IF(Model!R436+Model!R437-Model!R432-Model!R435-R599+R547&gt;0,'Assumptions (NG)'!Q41*(Model!R436+Model!R437-Model!R432-Model!R435-R599+R547)-'Assumptions (NG)'!Q42*Model!R428/10^3,-'Assumptions (NG)'!Q42*Model!R428/10^3)</f>
        <v>1.838190892</v>
      </c>
      <c r="S652" s="160">
        <f>IF(Model!S436+Model!S437-Model!S432-Model!S435-S599+S547&gt;0,'Assumptions (NG)'!R41*(Model!S436+Model!S437-Model!S432-Model!S435-S599+S547)-'Assumptions (NG)'!R42*Model!S428/10^3,-'Assumptions (NG)'!R42*Model!S428/10^3)</f>
        <v>2.404638473</v>
      </c>
      <c r="T652" s="160">
        <f>IF(Model!T436+Model!T437-Model!T432-Model!T435-T599+T547&gt;0,'Assumptions (NG)'!S41*(Model!T436+Model!T437-Model!T432-Model!T435-T599+T547)-'Assumptions (NG)'!S42*Model!T428/10^3,-'Assumptions (NG)'!S42*Model!T428/10^3)</f>
        <v>1.957138744</v>
      </c>
      <c r="U652" s="160">
        <f>IF(Model!U436+Model!U437-Model!U432-Model!U435-U599+U547&gt;0,'Assumptions (NG)'!T41*(Model!U436+Model!U437-Model!U432-Model!U435-U599+U547)-'Assumptions (NG)'!T42*Model!U428/10^3,-'Assumptions (NG)'!T42*Model!U428/10^3)</f>
        <v>1.312986212</v>
      </c>
      <c r="V652" s="160">
        <f>IF(Model!V436+Model!V437-Model!V432-Model!V435-V599+V547&gt;0,'Assumptions (NG)'!U41*(Model!V436+Model!V437-Model!V432-Model!V435-V599+V547)-'Assumptions (NG)'!U42*Model!V428/10^3,-'Assumptions (NG)'!U42*Model!V428/10^3)</f>
        <v>1.54404052</v>
      </c>
      <c r="W652" s="160">
        <f>IF(Model!W436+Model!W437-Model!W432-Model!W435-W599+W547&gt;0,'Assumptions (NG)'!V41*(Model!W436+Model!W437-Model!W432-Model!W435-W599+W547)-'Assumptions (NG)'!V42*Model!W428/10^3,-'Assumptions (NG)'!V42*Model!W428/10^3)</f>
        <v>1.704787704</v>
      </c>
      <c r="X652" s="160">
        <f>IF(Model!X436+Model!X437-Model!X432-Model!X435-X599+X547&gt;0,'Assumptions (NG)'!W41*(Model!X436+Model!X437-Model!X432-Model!X435-X599+X547)-'Assumptions (NG)'!W42*Model!X428/10^3,-'Assumptions (NG)'!W42*Model!X428/10^3)</f>
        <v>1.809263343</v>
      </c>
      <c r="Y652" s="160">
        <f>IF(Model!Y436+Model!Y437-Model!Y432-Model!Y435-Y599+Y547&gt;0,'Assumptions (NG)'!X41*(Model!Y436+Model!Y437-Model!Y432-Model!Y435-Y599+Y547)-'Assumptions (NG)'!X42*Model!Y428/10^3,-'Assumptions (NG)'!X42*Model!Y428/10^3)</f>
        <v>1.989997581</v>
      </c>
      <c r="Z652" s="160">
        <f>IF(Model!Z436+Model!Z437-Model!Z432-Model!Z435-Z599+Z547&gt;0,'Assumptions (NG)'!Y41*(Model!Z436+Model!Z437-Model!Z432-Model!Z435-Z599+Z547)-'Assumptions (NG)'!Y42*Model!Z428/10^3,-'Assumptions (NG)'!Y42*Model!Z428/10^3)</f>
        <v>2.030605187</v>
      </c>
      <c r="AA652" s="160">
        <f>IF(Model!AA436+Model!AA437-Model!AA432-Model!AA435-AA599+AA547&gt;0,'Assumptions (NG)'!Z41*(Model!AA436+Model!AA437-Model!AA432-Model!AA435-AA599+AA547)-'Assumptions (NG)'!Z42*Model!AA428/10^3,-'Assumptions (NG)'!Z42*Model!AA428/10^3)</f>
        <v>2.064428617</v>
      </c>
      <c r="AB652" s="160">
        <f>IF(Model!AB436+Model!AB437-Model!AB432-Model!AB435-AB599+AB547&gt;0,'Assumptions (NG)'!AA41*(Model!AB436+Model!AB437-Model!AB432-Model!AB435-AB599+AB547)-'Assumptions (NG)'!AA42*Model!AB428/10^3,-'Assumptions (NG)'!AA42*Model!AB428/10^3)</f>
        <v>2.143542658</v>
      </c>
      <c r="AC652" s="160">
        <f>IF(Model!AC436+Model!AC437-Model!AC432-Model!AC435-AC599+AC547&gt;0,'Assumptions (NG)'!AB41*(Model!AC436+Model!AC437-Model!AC432-Model!AC435-AC599+AC547)-'Assumptions (NG)'!AB42*Model!AC428/10^3,-'Assumptions (NG)'!AB42*Model!AC428/10^3)</f>
        <v>2.243269367</v>
      </c>
      <c r="AD652" s="160">
        <f>IF(Model!AD436+Model!AD437-Model!AD432-Model!AD435-AD599+AD547&gt;0,'Assumptions (NG)'!AC41*(Model!AD436+Model!AD437-Model!AD432-Model!AD435-AD599+AD547)-'Assumptions (NG)'!AC42*Model!AD428/10^3,-'Assumptions (NG)'!AC42*Model!AD428/10^3)</f>
        <v>2.396591786</v>
      </c>
      <c r="AE652" s="160">
        <f>IF(Model!AE436+Model!AE437-Model!AE432-Model!AE435-AE599+AE547&gt;0,'Assumptions (NG)'!AD41*(Model!AE436+Model!AE437-Model!AE432-Model!AE435-AE599+AE547)-'Assumptions (NG)'!AD42*Model!AE428/10^3,-'Assumptions (NG)'!AD42*Model!AE428/10^3)</f>
        <v>2.479505487</v>
      </c>
      <c r="AF652" s="160">
        <f>IF(Model!AF436+Model!AF437-Model!AF432-Model!AF435-AF599+AF547&gt;0,'Assumptions (NG)'!AE41*(Model!AF436+Model!AF437-Model!AF432-Model!AF435-AF599+AF547)-'Assumptions (NG)'!AE42*Model!AF428/10^3,-'Assumptions (NG)'!AE42*Model!AF428/10^3)</f>
        <v>2.498451496</v>
      </c>
      <c r="AG652" s="160">
        <f>IF(Model!AG436+Model!AG437-Model!AG432-Model!AG435-AG599+AG547&gt;0,'Assumptions (NG)'!AF41*(Model!AG436+Model!AG437-Model!AG432-Model!AG435-AG599+AG547)-'Assumptions (NG)'!AF42*Model!AG428/10^3,-'Assumptions (NG)'!AF42*Model!AG428/10^3)</f>
        <v>2.583354769</v>
      </c>
      <c r="AH652" s="160">
        <f>IF(Model!AH436+Model!AH437-Model!AH432-Model!AH435-AH599+AH547&gt;0,'Assumptions (NG)'!AG41*(Model!AH436+Model!AH437-Model!AH432-Model!AH435-AH599+AH547)-'Assumptions (NG)'!AG42*Model!AH428/10^3,-'Assumptions (NG)'!AG42*Model!AH428/10^3)</f>
        <v>2.692440255</v>
      </c>
      <c r="AI652" s="160">
        <f>IF(Model!AI436+Model!AI437-Model!AI432-Model!AI435-AI599+AI547&gt;0,'Assumptions (NG)'!AH41*(Model!AI436+Model!AI437-Model!AI432-Model!AI435-AI599+AI547)-'Assumptions (NG)'!AH42*Model!AI428/10^3,-'Assumptions (NG)'!AH42*Model!AI428/10^3)</f>
        <v>2.719621899</v>
      </c>
      <c r="AJ652" s="160">
        <f>IF(Model!AJ436+Model!AJ437-Model!AJ432-Model!AJ435-AJ599+AJ547&gt;0,'Assumptions (NG)'!AI41*(Model!AJ436+Model!AJ437-Model!AJ432-Model!AJ435-AJ599+AJ547)-'Assumptions (NG)'!AI42*Model!AJ428/10^3,-'Assumptions (NG)'!AI42*Model!AJ428/10^3)</f>
        <v>2.788330028</v>
      </c>
      <c r="AK652" s="160">
        <f>IF(Model!AK436+Model!AK437-Model!AK432-Model!AK435-AK599+AK547&gt;0,'Assumptions (NG)'!AJ41*(Model!AK436+Model!AK437-Model!AK432-Model!AK435-AK599+AK547)-'Assumptions (NG)'!AJ42*Model!AK428/10^3,-'Assumptions (NG)'!AJ42*Model!AK428/10^3)</f>
        <v>2.863063735</v>
      </c>
      <c r="AL652" s="160">
        <f>IF(Model!AL436+Model!AL437-Model!AL432-Model!AL435-AL599+AL547&gt;0,'Assumptions (NG)'!AK41*(Model!AL436+Model!AL437-Model!AL432-Model!AL435-AL599+AL547)-'Assumptions (NG)'!AK42*Model!AL428/10^3,-'Assumptions (NG)'!AK42*Model!AL428/10^3)</f>
        <v>2.93402206</v>
      </c>
      <c r="AM652" s="160">
        <f>IF(Model!AM436+Model!AM437-Model!AM432-Model!AM435-AM599+AM547&gt;0,'Assumptions (NG)'!AL41*(Model!AM436+Model!AM437-Model!AM432-Model!AM435-AM599+AM547)-'Assumptions (NG)'!AL42*Model!AM428/10^3,-'Assumptions (NG)'!AL42*Model!AM428/10^3)</f>
        <v>2.964003673</v>
      </c>
      <c r="AN652" s="160">
        <f>IF(Model!AN436+Model!AN437-Model!AN432-Model!AN435-AN599+AN547&gt;0,'Assumptions (NG)'!AM41*(Model!AN436+Model!AN437-Model!AN432-Model!AN435-AN599+AN547)-'Assumptions (NG)'!AM42*Model!AN428/10^3,-'Assumptions (NG)'!AM42*Model!AN428/10^3)</f>
        <v>2.975155038</v>
      </c>
      <c r="AO652" s="160">
        <f>IF(Model!AO436+Model!AO437-Model!AO432-Model!AO435-AO599+AO547&gt;0,'Assumptions (NG)'!AN41*(Model!AO436+Model!AO437-Model!AO432-Model!AO435-AO599+AO547)-'Assumptions (NG)'!AN42*Model!AO428/10^3,-'Assumptions (NG)'!AN42*Model!AO428/10^3)</f>
        <v>2.893346179</v>
      </c>
      <c r="AP652" s="160">
        <f>IF(Model!AP436+Model!AP437-Model!AP432-Model!AP435-AP599+AP547&gt;0,'Assumptions (NG)'!AO41*(Model!AP436+Model!AP437-Model!AP432-Model!AP435-AP599+AP547)-'Assumptions (NG)'!AO42*Model!AP428/10^3,-'Assumptions (NG)'!AO42*Model!AP428/10^3)</f>
        <v>2.725855406</v>
      </c>
      <c r="AQ652" s="160">
        <f>IF(Model!AQ436+Model!AQ437-Model!AQ432-Model!AQ435-AQ599+AQ547&gt;0,'Assumptions (NG)'!AP41*(Model!AQ436+Model!AQ437-Model!AQ432-Model!AQ435-AQ599+AQ547)-'Assumptions (NG)'!AP42*Model!AQ428/10^3,-'Assumptions (NG)'!AP42*Model!AQ428/10^3)</f>
        <v>2.712506806</v>
      </c>
      <c r="AR652" s="160">
        <f>IF(Model!AR436+Model!AR437-Model!AR432-Model!AR435-AR599+AR547&gt;0,'Assumptions (NG)'!AQ41*(Model!AR436+Model!AR437-Model!AR432-Model!AR435-AR599+AR547)-'Assumptions (NG)'!AQ42*Model!AR428/10^3,-'Assumptions (NG)'!AQ42*Model!AR428/10^3)</f>
        <v>2.858780351</v>
      </c>
      <c r="AS652" s="160">
        <f>IF(Model!AS436+Model!AS437-Model!AS432-Model!AS435-AS599+AS547&gt;0,'Assumptions (NG)'!AR41*(Model!AS436+Model!AS437-Model!AS432-Model!AS435-AS599+AS547)-'Assumptions (NG)'!AR42*Model!AS428/10^3,-'Assumptions (NG)'!AR42*Model!AS428/10^3)</f>
        <v>3.01525487</v>
      </c>
      <c r="AT652" s="160">
        <f>IF(Model!AT436+Model!AT437-Model!AT432-Model!AT435-AT599+AT547&gt;0,'Assumptions (NG)'!AS41*(Model!AT436+Model!AT437-Model!AT432-Model!AT435-AT599+AT547)-'Assumptions (NG)'!AS42*Model!AT428/10^3,-'Assumptions (NG)'!AS42*Model!AT428/10^3)</f>
        <v>3.204837186</v>
      </c>
      <c r="AU652" s="160">
        <f>IF(Model!AU436+Model!AU437-Model!AU432-Model!AU435-AU599+AU547&gt;0,'Assumptions (NG)'!AT41*(Model!AU436+Model!AU437-Model!AU432-Model!AU435-AU599+AU547)-'Assumptions (NG)'!AT42*Model!AU428/10^3,-'Assumptions (NG)'!AT42*Model!AU428/10^3)</f>
        <v>3.363517782</v>
      </c>
      <c r="AV652" s="160">
        <f>IF(Model!AV436+Model!AV437-Model!AV432-Model!AV435-AV599+AV547&gt;0,'Assumptions (NG)'!AU41*(Model!AV436+Model!AV437-Model!AV432-Model!AV435-AV599+AV547)-'Assumptions (NG)'!AU42*Model!AV428/10^3,-'Assumptions (NG)'!AU42*Model!AV428/10^3)</f>
        <v>3.52425495</v>
      </c>
      <c r="AW652" s="160">
        <f>IF(Model!AW436+Model!AW437-Model!AW432-Model!AW435-AW599+AW547&gt;0,'Assumptions (NG)'!AV41*(Model!AW436+Model!AW437-Model!AW432-Model!AW435-AW599+AW547)-'Assumptions (NG)'!AV42*Model!AW428/10^3,-'Assumptions (NG)'!AV42*Model!AW428/10^3)</f>
        <v>3.65109145</v>
      </c>
      <c r="AX652" s="160">
        <f>IF(Model!AX436+Model!AX437-Model!AX432-Model!AX435-AX599+AX547&gt;0,'Assumptions (NG)'!AW41*(Model!AX436+Model!AX437-Model!AX432-Model!AX435-AX599+AX547)-'Assumptions (NG)'!AW42*Model!AX428/10^3,-'Assumptions (NG)'!AW42*Model!AX428/10^3)</f>
        <v>3.752132789</v>
      </c>
      <c r="AY652" s="160">
        <f>IF(Model!AY436+Model!AY437-Model!AY432-Model!AY435-AY599+AY547&gt;0,'Assumptions (NG)'!AX41*(Model!AY436+Model!AY437-Model!AY432-Model!AY435-AY599+AY547)-'Assumptions (NG)'!AX42*Model!AY428/10^3,-'Assumptions (NG)'!AX42*Model!AY428/10^3)</f>
        <v>3.852038168</v>
      </c>
      <c r="AZ652" s="160">
        <f>IF(Model!AZ436+Model!AZ437-Model!AZ432-Model!AZ435-AZ599+AZ547&gt;0,'Assumptions (NG)'!AY41*(Model!AZ436+Model!AZ437-Model!AZ432-Model!AZ435-AZ599+AZ547)-'Assumptions (NG)'!AY42*Model!AZ428/10^3,-'Assumptions (NG)'!AY42*Model!AZ428/10^3)</f>
        <v>3.995598753</v>
      </c>
      <c r="BA652" s="160">
        <f>IF(Model!BA436+Model!BA437-Model!BA432-Model!BA435-BA599+BA547&gt;0,'Assumptions (NG)'!AZ41*(Model!BA436+Model!BA437-Model!BA432-Model!BA435-BA599+BA547)-'Assumptions (NG)'!AZ42*Model!BA428/10^3,-'Assumptions (NG)'!AZ42*Model!BA428/10^3)</f>
        <v>4.077772347</v>
      </c>
    </row>
    <row r="653" ht="15.75" customHeight="1">
      <c r="A653" s="207" t="s">
        <v>363</v>
      </c>
      <c r="B653" s="150" t="s">
        <v>364</v>
      </c>
      <c r="C653" s="154">
        <f>'Assumptions (NG)'!$V$40*C439/10^9+'Assumptions (NG)'!$V$39*C438/10^9</f>
        <v>0.40991376</v>
      </c>
      <c r="D653" s="154">
        <f>'Assumptions (NG)'!$V$40*D439/10^9+'Assumptions (NG)'!$V$39*D438/10^9</f>
        <v>0.5154452</v>
      </c>
      <c r="E653" s="154">
        <f>'Assumptions (NG)'!$V$40*E439/10^9+'Assumptions (NG)'!$V$39*E438/10^9</f>
        <v>1.12409896</v>
      </c>
      <c r="F653" s="154">
        <f>'Assumptions (NG)'!$V$40*F439/10^9+'Assumptions (NG)'!$V$39*F438/10^9</f>
        <v>1.37148996</v>
      </c>
      <c r="G653" s="154">
        <f>'Assumptions (NG)'!$V$40*G439/10^9+'Assumptions (NG)'!$V$39*G438/10^9</f>
        <v>0.39883988</v>
      </c>
      <c r="H653" s="154">
        <f>'Assumptions (NG)'!$V$40*H439/10^9+'Assumptions (NG)'!$V$39*H438/10^9</f>
        <v>0.2208374</v>
      </c>
      <c r="I653" s="154">
        <f>'Assumptions (NG)'!$V$40*I439/10^9+'Assumptions (NG)'!$V$39*I438/10^9</f>
        <v>0.1366478</v>
      </c>
      <c r="J653" s="154">
        <f>'Assumptions (NG)'!$V$40*J439/10^9+'Assumptions (NG)'!$V$39*J438/10^9</f>
        <v>0.00502044</v>
      </c>
      <c r="K653" s="154">
        <f>'Assumptions (NG)'!$V$40*K439/10^9+'Assumptions (NG)'!$V$39*K438/10^9</f>
        <v>0.110096</v>
      </c>
      <c r="L653" s="154">
        <f>'Assumptions (NG)'!$V$40*L439/10^9+'Assumptions (NG)'!$V$39*L438/10^9</f>
        <v>0.00153884</v>
      </c>
      <c r="M653" s="154">
        <f>'Assumptions (NG)'!$V$40*M439/10^9+'Assumptions (NG)'!$V$39*M438/10^9</f>
        <v>0.23105772</v>
      </c>
      <c r="N653" s="154">
        <f>'Assumptions (NG)'!$V$40*N439/10^9+'Assumptions (NG)'!$V$39*N438/10^9</f>
        <v>0.350624</v>
      </c>
      <c r="O653" s="154">
        <f>'Assumptions (NG)'!$V$40*O439/10^9+'Assumptions (NG)'!$V$39*O438/10^9</f>
        <v>0.71896896</v>
      </c>
      <c r="P653" s="154">
        <f>'Assumptions (NG)'!$V$40*P439/10^9+'Assumptions (NG)'!$V$39*P438/10^9</f>
        <v>0.11718964</v>
      </c>
      <c r="Q653" s="154">
        <f>'Assumptions (NG)'!$V$40*Q439/10^9+'Assumptions (NG)'!$V$39*Q438/10^9</f>
        <v>0.1344136</v>
      </c>
      <c r="R653" s="154">
        <f>'Assumptions (NG)'!$V$40*R439/10^9+'Assumptions (NG)'!$V$39*R438/10^9</f>
        <v>0.00004896</v>
      </c>
      <c r="S653" s="154">
        <f>'Assumptions (NG)'!$V$40*S439/10^9+'Assumptions (NG)'!$V$39*S438/10^9</f>
        <v>0</v>
      </c>
      <c r="T653" s="154">
        <f>'Assumptions (NG)'!$V$40*T439/10^9+'Assumptions (NG)'!$V$39*T438/10^9</f>
        <v>0.00086564</v>
      </c>
      <c r="U653" s="154">
        <f>'Assumptions (NG)'!$V$40*U439/10^9+'Assumptions (NG)'!$V$39*U438/10^9</f>
        <v>0.40988896</v>
      </c>
      <c r="V653" s="154">
        <f>'Assumptions (NG)'!$V$40*V439/10^9+'Assumptions (NG)'!$V$39*V438/10^9</f>
        <v>0</v>
      </c>
      <c r="W653" s="154">
        <f>'Assumptions (NG)'!$V$40*W439/10^9+'Assumptions (NG)'!$V$39*W438/10^9</f>
        <v>0</v>
      </c>
      <c r="X653" s="154">
        <f>'Assumptions (NG)'!$V$40*X439/10^9+'Assumptions (NG)'!$V$39*X438/10^9</f>
        <v>0.2365667075</v>
      </c>
      <c r="Y653" s="154">
        <f>'Assumptions (NG)'!$V$40*Y439/10^9+'Assumptions (NG)'!$V$39*Y438/10^9</f>
        <v>0.1193106275</v>
      </c>
      <c r="Z653" s="154">
        <f>'Assumptions (NG)'!$V$40*Z439/10^9+'Assumptions (NG)'!$V$39*Z438/10^9</f>
        <v>0.1180172675</v>
      </c>
      <c r="AA653" s="154">
        <f>'Assumptions (NG)'!$V$40*AA439/10^9+'Assumptions (NG)'!$V$39*AA438/10^9</f>
        <v>0.1321656675</v>
      </c>
      <c r="AB653" s="154">
        <f>'Assumptions (NG)'!$V$40*AB439/10^9+'Assumptions (NG)'!$V$39*AB438/10^9</f>
        <v>0.1294643875</v>
      </c>
      <c r="AC653" s="154">
        <f>'Assumptions (NG)'!$V$40*AC439/10^9+'Assumptions (NG)'!$V$39*AC438/10^9</f>
        <v>0.1142827075</v>
      </c>
      <c r="AD653" s="154">
        <f>'Assumptions (NG)'!$V$40*AD439/10^9+'Assumptions (NG)'!$V$39*AD438/10^9</f>
        <v>0.1142827075</v>
      </c>
      <c r="AE653" s="154">
        <f>'Assumptions (NG)'!$V$40*AE439/10^9+'Assumptions (NG)'!$V$39*AE438/10^9</f>
        <v>0.1140868675</v>
      </c>
      <c r="AF653" s="154">
        <f>'Assumptions (NG)'!$V$40*AF439/10^9+'Assumptions (NG)'!$V$39*AF438/10^9</f>
        <v>0.1160068675</v>
      </c>
      <c r="AG653" s="154">
        <f>'Assumptions (NG)'!$V$40*AG439/10^9+'Assumptions (NG)'!$V$39*AG438/10^9</f>
        <v>0.1229188675</v>
      </c>
      <c r="AH653" s="154">
        <f>'Assumptions (NG)'!$V$40*AH439/10^9+'Assumptions (NG)'!$V$39*AH438/10^9</f>
        <v>0.1145710275</v>
      </c>
      <c r="AI653" s="154">
        <f>'Assumptions (NG)'!$V$40*AI439/10^9+'Assumptions (NG)'!$V$39*AI438/10^9</f>
        <v>0.1322749875</v>
      </c>
      <c r="AJ653" s="154">
        <f>'Assumptions (NG)'!$V$40*AJ439/10^9+'Assumptions (NG)'!$V$39*AJ438/10^9</f>
        <v>0.1488411075</v>
      </c>
      <c r="AK653" s="154">
        <f>'Assumptions (NG)'!$V$40*AK439/10^9+'Assumptions (NG)'!$V$39*AK438/10^9</f>
        <v>0.1474888675</v>
      </c>
      <c r="AL653" s="154">
        <f>'Assumptions (NG)'!$V$40*AL439/10^9+'Assumptions (NG)'!$V$39*AL438/10^9</f>
        <v>0.1498984275</v>
      </c>
      <c r="AM653" s="154">
        <f>'Assumptions (NG)'!$V$40*AM439/10^9+'Assumptions (NG)'!$V$39*AM438/10^9</f>
        <v>0.4791015875</v>
      </c>
      <c r="AN653" s="154">
        <f>'Assumptions (NG)'!$V$40*AN439/10^9+'Assumptions (NG)'!$V$39*AN438/10^9</f>
        <v>0.5996868675</v>
      </c>
      <c r="AO653" s="154">
        <f>'Assumptions (NG)'!$V$40*AO439/10^9+'Assumptions (NG)'!$V$39*AO438/10^9</f>
        <v>1.213078868</v>
      </c>
      <c r="AP653" s="154">
        <f>'Assumptions (NG)'!$V$40*AP439/10^9+'Assumptions (NG)'!$V$39*AP438/10^9</f>
        <v>1.469443148</v>
      </c>
      <c r="AQ653" s="154">
        <f>'Assumptions (NG)'!$V$40*AQ439/10^9+'Assumptions (NG)'!$V$39*AQ438/10^9</f>
        <v>0.5099748675</v>
      </c>
      <c r="AR653" s="154">
        <f>'Assumptions (NG)'!$V$40*AR439/10^9+'Assumptions (NG)'!$V$39*AR438/10^9</f>
        <v>0.3352010275</v>
      </c>
      <c r="AS653" s="154">
        <f>'Assumptions (NG)'!$V$40*AS439/10^9+'Assumptions (NG)'!$V$39*AS438/10^9</f>
        <v>0.2504313875</v>
      </c>
      <c r="AT653" s="154">
        <f>'Assumptions (NG)'!$V$40*AT439/10^9+'Assumptions (NG)'!$V$39*AT438/10^9</f>
        <v>0.1142432675</v>
      </c>
      <c r="AU653" s="154">
        <f>'Assumptions (NG)'!$V$40*AU439/10^9+'Assumptions (NG)'!$V$39*AU438/10^9</f>
        <v>0.2315180275</v>
      </c>
      <c r="AV653" s="154">
        <f>'Assumptions (NG)'!$V$40*AV439/10^9+'Assumptions (NG)'!$V$39*AV438/10^9</f>
        <v>0.1285565875</v>
      </c>
      <c r="AW653" s="154">
        <f>'Assumptions (NG)'!$V$40*AW439/10^9+'Assumptions (NG)'!$V$39*AW438/10^9</f>
        <v>0.3477523875</v>
      </c>
      <c r="AX653" s="154">
        <f>'Assumptions (NG)'!$V$40*AX439/10^9+'Assumptions (NG)'!$V$39*AX438/10^9</f>
        <v>0.4674839075</v>
      </c>
      <c r="AY653" s="154">
        <f>'Assumptions (NG)'!$V$40*AY439/10^9+'Assumptions (NG)'!$V$39*AY438/10^9</f>
        <v>0.8296816675</v>
      </c>
      <c r="AZ653" s="154">
        <f>'Assumptions (NG)'!$V$40*AZ439/10^9+'Assumptions (NG)'!$V$39*AZ438/10^9</f>
        <v>0.2388782275</v>
      </c>
      <c r="BA653" s="154">
        <f>'Assumptions (NG)'!$V$40*BA439/10^9+'Assumptions (NG)'!$V$39*BA438/10^9</f>
        <v>0.2937286275</v>
      </c>
      <c r="BB653" s="154"/>
      <c r="BC653" s="154"/>
      <c r="BD653" s="154"/>
      <c r="BE653" s="154"/>
      <c r="BF653" s="154"/>
    </row>
    <row r="654" ht="15.75" customHeight="1">
      <c r="A654" s="207" t="s">
        <v>399</v>
      </c>
      <c r="B654" s="150" t="s">
        <v>364</v>
      </c>
      <c r="C654" s="183">
        <f>C434*10^15/'Assumptions (NG)'!$V$34*'Assumptions (NG)'!$V$38/10^6</f>
        <v>9.656484403</v>
      </c>
      <c r="D654" s="183">
        <f>D434*10^15/'Assumptions (NG)'!$V$34*'Assumptions (NG)'!$V$38/10^6</f>
        <v>16.01299533</v>
      </c>
      <c r="E654" s="183">
        <f>E434*10^15/'Assumptions (NG)'!$V$34*'Assumptions (NG)'!$V$38/10^6</f>
        <v>19.87968742</v>
      </c>
      <c r="F654" s="183">
        <f>F434*10^15/'Assumptions (NG)'!$V$34*'Assumptions (NG)'!$V$38/10^6</f>
        <v>12.08749019</v>
      </c>
      <c r="G654" s="183">
        <f>G434*10^15/'Assumptions (NG)'!$V$34*'Assumptions (NG)'!$V$38/10^6</f>
        <v>16.33935597</v>
      </c>
      <c r="H654" s="183">
        <f>H434*10^15/'Assumptions (NG)'!$V$34*'Assumptions (NG)'!$V$38/10^6</f>
        <v>19.46808922</v>
      </c>
      <c r="I654" s="183">
        <f>I434*10^15/'Assumptions (NG)'!$V$34*'Assumptions (NG)'!$V$38/10^6</f>
        <v>23.47309433</v>
      </c>
      <c r="J654" s="183">
        <f>J434*10^15/'Assumptions (NG)'!$V$34*'Assumptions (NG)'!$V$38/10^6</f>
        <v>29.0528077</v>
      </c>
      <c r="K654" s="183">
        <f>K434*10^15/'Assumptions (NG)'!$V$34*'Assumptions (NG)'!$V$38/10^6</f>
        <v>27.20167476</v>
      </c>
      <c r="L654" s="183">
        <f>L434*10^15/'Assumptions (NG)'!$V$34*'Assumptions (NG)'!$V$38/10^6</f>
        <v>36.67994689</v>
      </c>
      <c r="M654" s="183">
        <f>M434*10^15/'Assumptions (NG)'!$V$34*'Assumptions (NG)'!$V$38/10^6</f>
        <v>46.49847882</v>
      </c>
      <c r="N654" s="183">
        <f>N434*10^15/'Assumptions (NG)'!$V$34*'Assumptions (NG)'!$V$38/10^6</f>
        <v>53.34843639</v>
      </c>
      <c r="O654" s="183">
        <f>O434*10^15/'Assumptions (NG)'!$V$34*'Assumptions (NG)'!$V$38/10^6</f>
        <v>72.42868755</v>
      </c>
      <c r="P654" s="183">
        <f>P434*10^15/'Assumptions (NG)'!$V$34*'Assumptions (NG)'!$V$38/10^6</f>
        <v>66.63388788</v>
      </c>
      <c r="Q654" s="183">
        <f>Q434*10^15/'Assumptions (NG)'!$V$34*'Assumptions (NG)'!$V$38/10^6</f>
        <v>68.46732453</v>
      </c>
      <c r="R654" s="183">
        <f>R434*10^15/'Assumptions (NG)'!$V$34*'Assumptions (NG)'!$V$38/10^6</f>
        <v>88.8340155</v>
      </c>
      <c r="S654" s="183">
        <f>S434*10^15/'Assumptions (NG)'!$V$34*'Assumptions (NG)'!$V$38/10^6</f>
        <v>97.12664902</v>
      </c>
      <c r="T654" s="183">
        <f>T434*10^15/'Assumptions (NG)'!$V$34*'Assumptions (NG)'!$V$38/10^6</f>
        <v>93.75257559</v>
      </c>
      <c r="U654" s="183">
        <f>U434*10^15/'Assumptions (NG)'!$V$34*'Assumptions (NG)'!$V$38/10^6</f>
        <v>99.0221349</v>
      </c>
      <c r="V654" s="183">
        <f>V434*10^15/'Assumptions (NG)'!$V$34*'Assumptions (NG)'!$V$38/10^6</f>
        <v>96.98576347</v>
      </c>
      <c r="W654" s="183">
        <f>W434*10^15/'Assumptions (NG)'!$V$34*'Assumptions (NG)'!$V$38/10^6</f>
        <v>94.94939203</v>
      </c>
      <c r="X654" s="183">
        <f>X434*10^15/'Assumptions (NG)'!$V$34*'Assumptions (NG)'!$V$38/10^6</f>
        <v>93.4891833</v>
      </c>
      <c r="Y654" s="183">
        <f>Y434*10^15/'Assumptions (NG)'!$V$34*'Assumptions (NG)'!$V$38/10^6</f>
        <v>92.01103944</v>
      </c>
      <c r="Z654" s="183">
        <f>Z434*10^15/'Assumptions (NG)'!$V$34*'Assumptions (NG)'!$V$38/10^6</f>
        <v>90.51496045</v>
      </c>
      <c r="AA654" s="183">
        <f>AA434*10^15/'Assumptions (NG)'!$V$34*'Assumptions (NG)'!$V$38/10^6</f>
        <v>89.00094633</v>
      </c>
      <c r="AB654" s="183">
        <f>AB434*10^15/'Assumptions (NG)'!$V$34*'Assumptions (NG)'!$V$38/10^6</f>
        <v>87.46899707</v>
      </c>
      <c r="AC654" s="183">
        <f>AC434*10^15/'Assumptions (NG)'!$V$34*'Assumptions (NG)'!$V$38/10^6</f>
        <v>85.91911269</v>
      </c>
      <c r="AD654" s="183">
        <f>AD434*10^15/'Assumptions (NG)'!$V$34*'Assumptions (NG)'!$V$38/10^6</f>
        <v>84.35129317</v>
      </c>
      <c r="AE654" s="183">
        <f>AE434*10^15/'Assumptions (NG)'!$V$34*'Assumptions (NG)'!$V$38/10^6</f>
        <v>84.87365048</v>
      </c>
      <c r="AF654" s="183">
        <f>AF434*10^15/'Assumptions (NG)'!$V$34*'Assumptions (NG)'!$V$38/10^6</f>
        <v>85.39600779</v>
      </c>
      <c r="AG654" s="183">
        <f>AG434*10^15/'Assumptions (NG)'!$V$34*'Assumptions (NG)'!$V$38/10^6</f>
        <v>85.9183651</v>
      </c>
      <c r="AH654" s="183">
        <f>AH434*10^15/'Assumptions (NG)'!$V$34*'Assumptions (NG)'!$V$38/10^6</f>
        <v>86.44072242</v>
      </c>
      <c r="AI654" s="183">
        <f>AI434*10^15/'Assumptions (NG)'!$V$34*'Assumptions (NG)'!$V$38/10^6</f>
        <v>86.96307973</v>
      </c>
      <c r="AJ654" s="183">
        <f>AJ434*10^15/'Assumptions (NG)'!$V$34*'Assumptions (NG)'!$V$38/10^6</f>
        <v>87.48543704</v>
      </c>
      <c r="AK654" s="183">
        <f>AK434*10^15/'Assumptions (NG)'!$V$34*'Assumptions (NG)'!$V$38/10^6</f>
        <v>88.00779435</v>
      </c>
      <c r="AL654" s="183">
        <f>AL434*10^15/'Assumptions (NG)'!$V$34*'Assumptions (NG)'!$V$38/10^6</f>
        <v>88.53015167</v>
      </c>
      <c r="AM654" s="183">
        <f>AM434*10^15/'Assumptions (NG)'!$V$34*'Assumptions (NG)'!$V$38/10^6</f>
        <v>89.05250898</v>
      </c>
      <c r="AN654" s="183">
        <f>AN434*10^15/'Assumptions (NG)'!$V$34*'Assumptions (NG)'!$V$38/10^6</f>
        <v>89.57486629</v>
      </c>
      <c r="AO654" s="183">
        <f>AO434*10^15/'Assumptions (NG)'!$V$34*'Assumptions (NG)'!$V$38/10^6</f>
        <v>90.0972236</v>
      </c>
      <c r="AP654" s="183">
        <f>AP434*10^15/'Assumptions (NG)'!$V$34*'Assumptions (NG)'!$V$38/10^6</f>
        <v>90.61958092</v>
      </c>
      <c r="AQ654" s="183">
        <f>AQ434*10^15/'Assumptions (NG)'!$V$34*'Assumptions (NG)'!$V$38/10^6</f>
        <v>91.14193823</v>
      </c>
      <c r="AR654" s="183">
        <f>AR434*10^15/'Assumptions (NG)'!$V$34*'Assumptions (NG)'!$V$38/10^6</f>
        <v>91.66429554</v>
      </c>
      <c r="AS654" s="183">
        <f>AS434*10^15/'Assumptions (NG)'!$V$34*'Assumptions (NG)'!$V$38/10^6</f>
        <v>92.18665285</v>
      </c>
      <c r="AT654" s="183">
        <f>AT434*10^15/'Assumptions (NG)'!$V$34*'Assumptions (NG)'!$V$38/10^6</f>
        <v>92.70901017</v>
      </c>
      <c r="AU654" s="183">
        <f>AU434*10^15/'Assumptions (NG)'!$V$34*'Assumptions (NG)'!$V$38/10^6</f>
        <v>93.23136748</v>
      </c>
      <c r="AV654" s="183">
        <f>AV434*10^15/'Assumptions (NG)'!$V$34*'Assumptions (NG)'!$V$38/10^6</f>
        <v>93.75372479</v>
      </c>
      <c r="AW654" s="183">
        <f>AW434*10^15/'Assumptions (NG)'!$V$34*'Assumptions (NG)'!$V$38/10^6</f>
        <v>94.27608211</v>
      </c>
      <c r="AX654" s="183">
        <f>AX434*10^15/'Assumptions (NG)'!$V$34*'Assumptions (NG)'!$V$38/10^6</f>
        <v>94.79843942</v>
      </c>
      <c r="AY654" s="183">
        <f>AY434*10^15/'Assumptions (NG)'!$V$34*'Assumptions (NG)'!$V$38/10^6</f>
        <v>95.32079673</v>
      </c>
      <c r="AZ654" s="183">
        <f>AZ434*10^15/'Assumptions (NG)'!$V$34*'Assumptions (NG)'!$V$38/10^6</f>
        <v>95.84315404</v>
      </c>
      <c r="BA654" s="183">
        <f>BA434*10^15/'Assumptions (NG)'!$V$34*'Assumptions (NG)'!$V$38/10^6</f>
        <v>96.36551136</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1.0517265</v>
      </c>
      <c r="D656" s="229">
        <f>sum('Assumptions (NG non-electricity'!C3,'Assumptions (NG non-electricity'!C6)+'Assumptions (NG non-electricity'!C7*'Assumptions (NG non-electricity'!C9</f>
        <v>0.9403375</v>
      </c>
      <c r="E656" s="229">
        <f>sum('Assumptions (NG non-electricity'!D3,'Assumptions (NG non-electricity'!D6)+'Assumptions (NG non-electricity'!D7*'Assumptions (NG non-electricity'!D9</f>
        <v>0.9618895</v>
      </c>
      <c r="F656" s="229">
        <f>sum('Assumptions (NG non-electricity'!E3,'Assumptions (NG non-electricity'!E6)+'Assumptions (NG non-electricity'!E7*'Assumptions (NG non-electricity'!E9</f>
        <v>0.974176</v>
      </c>
      <c r="G656" s="229">
        <f>sum('Assumptions (NG non-electricity'!F3,'Assumptions (NG non-electricity'!F6)+'Assumptions (NG non-electricity'!F7*'Assumptions (NG non-electricity'!F9</f>
        <v>0.9626875</v>
      </c>
      <c r="H656" s="229">
        <f>sum('Assumptions (NG non-electricity'!G3,'Assumptions (NG non-electricity'!G6)+'Assumptions (NG non-electricity'!G7*'Assumptions (NG non-electricity'!G9</f>
        <v>0.942384</v>
      </c>
      <c r="I656" s="229">
        <f>sum('Assumptions (NG non-electricity'!H3,'Assumptions (NG non-electricity'!H6)+'Assumptions (NG non-electricity'!H7*'Assumptions (NG non-electricity'!H9</f>
        <v>0.8955475</v>
      </c>
      <c r="J656" s="229">
        <f>sum('Assumptions (NG non-electricity'!I3,'Assumptions (NG non-electricity'!I6)+'Assumptions (NG non-electricity'!I7*'Assumptions (NG non-electricity'!I9</f>
        <v>0.8957135</v>
      </c>
      <c r="K656" s="229">
        <f>sum('Assumptions (NG non-electricity'!J3,'Assumptions (NG non-electricity'!J6)+'Assumptions (NG non-electricity'!J7*'Assumptions (NG non-electricity'!J9</f>
        <v>0.9283345</v>
      </c>
      <c r="L656" s="229">
        <f>sum('Assumptions (NG non-electricity'!K3,'Assumptions (NG non-electricity'!K6)+'Assumptions (NG non-electricity'!K7*'Assumptions (NG non-electricity'!K9</f>
        <v>0.8959675</v>
      </c>
      <c r="M656" s="229">
        <f>sum('Assumptions (NG non-electricity'!L3,'Assumptions (NG non-electricity'!L6)+'Assumptions (NG non-electricity'!L7*'Assumptions (NG non-electricity'!L9</f>
        <v>1.001849</v>
      </c>
      <c r="N656" s="229">
        <f>sum('Assumptions (NG non-electricity'!M3,'Assumptions (NG non-electricity'!M6)+'Assumptions (NG non-electricity'!M7*'Assumptions (NG non-electricity'!M9</f>
        <v>0.928623</v>
      </c>
      <c r="O656" s="229">
        <f>sum('Assumptions (NG non-electricity'!N3,'Assumptions (NG non-electricity'!N6)+'Assumptions (NG non-electricity'!N7*'Assumptions (NG non-electricity'!N9</f>
        <v>0.869373</v>
      </c>
      <c r="P656" s="229">
        <f>sum('Assumptions (NG non-electricity'!O3,'Assumptions (NG non-electricity'!O6)+'Assumptions (NG non-electricity'!O7*'Assumptions (NG non-electricity'!O9</f>
        <v>0.991458</v>
      </c>
      <c r="Q656" s="229">
        <f>sum('Assumptions (NG non-electricity'!P3,'Assumptions (NG non-electricity'!P6)+'Assumptions (NG non-electricity'!P7*'Assumptions (NG non-electricity'!P9</f>
        <v>1.059023</v>
      </c>
      <c r="R656" s="229">
        <f>sum('Assumptions (NG non-electricity'!Q3,'Assumptions (NG non-electricity'!Q6)+'Assumptions (NG non-electricity'!Q7*'Assumptions (NG non-electricity'!Q9</f>
        <v>0.989421</v>
      </c>
      <c r="S656" s="229">
        <f>sum('Assumptions (NG non-electricity'!R3,'Assumptions (NG non-electricity'!R6)+'Assumptions (NG non-electricity'!R7*'Assumptions (NG non-electricity'!R9</f>
        <v>0.965443</v>
      </c>
      <c r="T656" s="229">
        <f>sum('Assumptions (NG non-electricity'!S3,'Assumptions (NG non-electricity'!S6)+'Assumptions (NG non-electricity'!S7*'Assumptions (NG non-electricity'!S9</f>
        <v>0.9745350423</v>
      </c>
      <c r="U656" s="229">
        <f>sum('Assumptions (NG non-electricity'!T3,'Assumptions (NG non-electricity'!T6)+'Assumptions (NG non-electricity'!T7*'Assumptions (NG non-electricity'!T9</f>
        <v>0.9803917841</v>
      </c>
      <c r="V656" s="229">
        <f>sum('Assumptions (NG non-electricity'!U3,'Assumptions (NG non-electricity'!U6)+'Assumptions (NG non-electricity'!U7*'Assumptions (NG non-electricity'!U9</f>
        <v>0.9862485258</v>
      </c>
      <c r="W656" s="229">
        <f>sum('Assumptions (NG non-electricity'!V3,'Assumptions (NG non-electricity'!V6)+'Assumptions (NG non-electricity'!V7*'Assumptions (NG non-electricity'!V9</f>
        <v>0.9921052675</v>
      </c>
      <c r="X656" s="229">
        <f>sum('Assumptions (NG non-electricity'!W3,'Assumptions (NG non-electricity'!W6)+'Assumptions (NG non-electricity'!W7*'Assumptions (NG non-electricity'!W9</f>
        <v>0.9979620092</v>
      </c>
      <c r="Y656" s="229">
        <f>sum('Assumptions (NG non-electricity'!X3,'Assumptions (NG non-electricity'!X6)+'Assumptions (NG non-electricity'!X7*'Assumptions (NG non-electricity'!X9</f>
        <v>1.003818751</v>
      </c>
      <c r="Z656" s="229">
        <f>sum('Assumptions (NG non-electricity'!Y3,'Assumptions (NG non-electricity'!Y6)+'Assumptions (NG non-electricity'!Y7*'Assumptions (NG non-electricity'!Y9</f>
        <v>1.009675493</v>
      </c>
      <c r="AA656" s="229">
        <f>sum('Assumptions (NG non-electricity'!Z3,'Assumptions (NG non-electricity'!Z6)+'Assumptions (NG non-electricity'!Z7*'Assumptions (NG non-electricity'!Z9</f>
        <v>1.015532234</v>
      </c>
      <c r="AB656" s="229">
        <f>sum('Assumptions (NG non-electricity'!AA3,'Assumptions (NG non-electricity'!AA6)+'Assumptions (NG non-electricity'!AA7*'Assumptions (NG non-electricity'!AA9</f>
        <v>1.021388976</v>
      </c>
      <c r="AC656" s="229">
        <f>sum('Assumptions (NG non-electricity'!AB3,'Assumptions (NG non-electricity'!AB6)+'Assumptions (NG non-electricity'!AB7*'Assumptions (NG non-electricity'!AB9</f>
        <v>1.027245718</v>
      </c>
      <c r="AD656" s="229">
        <f>sum('Assumptions (NG non-electricity'!AC3,'Assumptions (NG non-electricity'!AC6)+'Assumptions (NG non-electricity'!AC7*'Assumptions (NG non-electricity'!AC9</f>
        <v>1.033102459</v>
      </c>
      <c r="AE656" s="229">
        <f>sum('Assumptions (NG non-electricity'!AD3,'Assumptions (NG non-electricity'!AD6)+'Assumptions (NG non-electricity'!AD7*'Assumptions (NG non-electricity'!AD9</f>
        <v>1.038959201</v>
      </c>
      <c r="AF656" s="229">
        <f>sum('Assumptions (NG non-electricity'!AE3,'Assumptions (NG non-electricity'!AE6)+'Assumptions (NG non-electricity'!AE7*'Assumptions (NG non-electricity'!AE9</f>
        <v>1.044815943</v>
      </c>
      <c r="AG656" s="229">
        <f>sum('Assumptions (NG non-electricity'!AF3,'Assumptions (NG non-electricity'!AF6)+'Assumptions (NG non-electricity'!AF7*'Assumptions (NG non-electricity'!AF9</f>
        <v>1.050672685</v>
      </c>
      <c r="AH656" s="229">
        <f>sum('Assumptions (NG non-electricity'!AG3,'Assumptions (NG non-electricity'!AG6)+'Assumptions (NG non-electricity'!AG7*'Assumptions (NG non-electricity'!AG9</f>
        <v>1.056529426</v>
      </c>
      <c r="AI656" s="229">
        <f>sum('Assumptions (NG non-electricity'!AH3,'Assumptions (NG non-electricity'!AH6)+'Assumptions (NG non-electricity'!AH7*'Assumptions (NG non-electricity'!AH9</f>
        <v>1.062386168</v>
      </c>
      <c r="AJ656" s="229">
        <f>sum('Assumptions (NG non-electricity'!AI3,'Assumptions (NG non-electricity'!AI6)+'Assumptions (NG non-electricity'!AI7*'Assumptions (NG non-electricity'!AI9</f>
        <v>1.06824291</v>
      </c>
      <c r="AK656" s="229">
        <f>sum('Assumptions (NG non-electricity'!AJ3,'Assumptions (NG non-electricity'!AJ6)+'Assumptions (NG non-electricity'!AJ7*'Assumptions (NG non-electricity'!AJ9</f>
        <v>1.074099651</v>
      </c>
      <c r="AL656" s="229">
        <f>sum('Assumptions (NG non-electricity'!AK3,'Assumptions (NG non-electricity'!AK6)+'Assumptions (NG non-electricity'!AK7*'Assumptions (NG non-electricity'!AK9</f>
        <v>1.079956393</v>
      </c>
      <c r="AM656" s="229">
        <f>sum('Assumptions (NG non-electricity'!AL3,'Assumptions (NG non-electricity'!AL6)+'Assumptions (NG non-electricity'!AL7*'Assumptions (NG non-electricity'!AL9</f>
        <v>1.085813135</v>
      </c>
      <c r="AN656" s="229">
        <f>sum('Assumptions (NG non-electricity'!AM3,'Assumptions (NG non-electricity'!AM6)+'Assumptions (NG non-electricity'!AM7*'Assumptions (NG non-electricity'!AM9</f>
        <v>1.091669877</v>
      </c>
      <c r="AO656" s="229">
        <f>sum('Assumptions (NG non-electricity'!AN3,'Assumptions (NG non-electricity'!AN6)+'Assumptions (NG non-electricity'!AN7*'Assumptions (NG non-electricity'!AN9</f>
        <v>1.097526618</v>
      </c>
      <c r="AP656" s="229">
        <f>sum('Assumptions (NG non-electricity'!AO3,'Assumptions (NG non-electricity'!AO6)+'Assumptions (NG non-electricity'!AO7*'Assumptions (NG non-electricity'!AO9</f>
        <v>1.10338336</v>
      </c>
      <c r="AQ656" s="229">
        <f>sum('Assumptions (NG non-electricity'!AP3,'Assumptions (NG non-electricity'!AP6)+'Assumptions (NG non-electricity'!AP7*'Assumptions (NG non-electricity'!AP9</f>
        <v>1.109240102</v>
      </c>
      <c r="AR656" s="229">
        <f>sum('Assumptions (NG non-electricity'!AQ3,'Assumptions (NG non-electricity'!AQ6)+'Assumptions (NG non-electricity'!AQ7*'Assumptions (NG non-electricity'!AQ9</f>
        <v>1.115096843</v>
      </c>
      <c r="AS656" s="229">
        <f>sum('Assumptions (NG non-electricity'!AR3,'Assumptions (NG non-electricity'!AR6)+'Assumptions (NG non-electricity'!AR7*'Assumptions (NG non-electricity'!AR9</f>
        <v>1.120953585</v>
      </c>
      <c r="AT656" s="229">
        <f>sum('Assumptions (NG non-electricity'!AS3,'Assumptions (NG non-electricity'!AS6)+'Assumptions (NG non-electricity'!AS7*'Assumptions (NG non-electricity'!AS9</f>
        <v>1.126810327</v>
      </c>
      <c r="AU656" s="229">
        <f>sum('Assumptions (NG non-electricity'!AT3,'Assumptions (NG non-electricity'!AT6)+'Assumptions (NG non-electricity'!AT7*'Assumptions (NG non-electricity'!AT9</f>
        <v>1.132667069</v>
      </c>
      <c r="AV656" s="229">
        <f>sum('Assumptions (NG non-electricity'!AU3,'Assumptions (NG non-electricity'!AU6)+'Assumptions (NG non-electricity'!AU7*'Assumptions (NG non-electricity'!AU9</f>
        <v>1.13852381</v>
      </c>
      <c r="AW656" s="229">
        <f>sum('Assumptions (NG non-electricity'!AV3,'Assumptions (NG non-electricity'!AV6)+'Assumptions (NG non-electricity'!AV7*'Assumptions (NG non-electricity'!AV9</f>
        <v>1.144380552</v>
      </c>
      <c r="AX656" s="229">
        <f>sum('Assumptions (NG non-electricity'!AW3,'Assumptions (NG non-electricity'!AW6)+'Assumptions (NG non-electricity'!AW7*'Assumptions (NG non-electricity'!AW9</f>
        <v>1.150237294</v>
      </c>
      <c r="AY656" s="229">
        <f>sum('Assumptions (NG non-electricity'!AX3,'Assumptions (NG non-electricity'!AX6)+'Assumptions (NG non-electricity'!AX7*'Assumptions (NG non-electricity'!AX9</f>
        <v>1.156094035</v>
      </c>
      <c r="AZ656" s="229">
        <f>sum('Assumptions (NG non-electricity'!AY3,'Assumptions (NG non-electricity'!AY6)+'Assumptions (NG non-electricity'!AY7*'Assumptions (NG non-electricity'!AY9</f>
        <v>1.161950777</v>
      </c>
      <c r="BA656" s="229">
        <f>sum('Assumptions (NG non-electricity'!AZ3,'Assumptions (NG non-electricity'!AZ6)+'Assumptions (NG non-electricity'!AZ7*'Assumptions (NG non-electricity'!AZ9</f>
        <v>1.167807519</v>
      </c>
    </row>
    <row r="657" ht="15.75" customHeight="1">
      <c r="A657" s="186" t="s">
        <v>402</v>
      </c>
      <c r="B657" s="150" t="s">
        <v>392</v>
      </c>
      <c r="C657" s="229">
        <f>sum('Assumptions (NG non-electricity'!B3,'Assumptions (NG non-electricity'!B6)</f>
        <v>0.619544</v>
      </c>
      <c r="D657" s="229">
        <f>sum('Assumptions (NG non-electricity'!C3,'Assumptions (NG non-electricity'!C6)</f>
        <v>0.580233</v>
      </c>
      <c r="E657" s="229">
        <f>sum('Assumptions (NG non-electricity'!D3,'Assumptions (NG non-electricity'!D6)</f>
        <v>0.582736</v>
      </c>
      <c r="F657" s="229">
        <f>sum('Assumptions (NG non-electricity'!E3,'Assumptions (NG non-electricity'!E6)</f>
        <v>0.609071</v>
      </c>
      <c r="G657" s="229">
        <f>sum('Assumptions (NG non-electricity'!F3,'Assumptions (NG non-electricity'!F6)</f>
        <v>0.595343</v>
      </c>
      <c r="H657" s="229">
        <f>sum('Assumptions (NG non-electricity'!G3,'Assumptions (NG non-electricity'!G6)</f>
        <v>0.592389</v>
      </c>
      <c r="I657" s="229">
        <f>sum('Assumptions (NG non-electricity'!H3,'Assumptions (NG non-electricity'!H6)</f>
        <v>0.539837</v>
      </c>
      <c r="J657" s="229">
        <f>sum('Assumptions (NG non-electricity'!I3,'Assumptions (NG non-electricity'!I6)</f>
        <v>0.540938</v>
      </c>
      <c r="K657" s="229">
        <f>sum('Assumptions (NG non-electricity'!J3,'Assumptions (NG non-electricity'!J6)</f>
        <v>0.579261</v>
      </c>
      <c r="L657" s="229">
        <f>sum('Assumptions (NG non-electricity'!K3,'Assumptions (NG non-electricity'!K6)</f>
        <v>0.573638</v>
      </c>
      <c r="M657" s="229">
        <f>sum('Assumptions (NG non-electricity'!L3,'Assumptions (NG non-electricity'!L6)</f>
        <v>0.647169</v>
      </c>
      <c r="N657" s="229">
        <f>sum('Assumptions (NG non-electricity'!M3,'Assumptions (NG non-electricity'!M6)</f>
        <v>0.56529</v>
      </c>
      <c r="O657" s="229">
        <f>sum('Assumptions (NG non-electricity'!N3,'Assumptions (NG non-electricity'!N6)</f>
        <v>0.492083</v>
      </c>
      <c r="P657" s="229">
        <f>sum('Assumptions (NG non-electricity'!O3,'Assumptions (NG non-electricity'!O6)</f>
        <v>0.595788</v>
      </c>
      <c r="Q657" s="229">
        <f>sum('Assumptions (NG non-electricity'!P3,'Assumptions (NG non-electricity'!P6)</f>
        <v>0.653358</v>
      </c>
      <c r="R657" s="229">
        <f>sum('Assumptions (NG non-electricity'!Q3,'Assumptions (NG non-electricity'!Q6)</f>
        <v>0.581622</v>
      </c>
      <c r="S657" s="229">
        <f>sum('Assumptions (NG non-electricity'!R3,'Assumptions (NG non-electricity'!R6)</f>
        <v>0.555076</v>
      </c>
      <c r="T657" s="229">
        <f>sum('Assumptions (NG non-electricity'!S3,'Assumptions (NG non-electricity'!S6)</f>
        <v>0.5483600423</v>
      </c>
      <c r="U657" s="229">
        <f>sum('Assumptions (NG non-electricity'!T3,'Assumptions (NG non-electricity'!T6)</f>
        <v>0.550601528</v>
      </c>
      <c r="V657" s="229">
        <f>sum('Assumptions (NG non-electricity'!U3,'Assumptions (NG non-electricity'!U6)</f>
        <v>0.5528430136</v>
      </c>
      <c r="W657" s="229">
        <f>sum('Assumptions (NG non-electricity'!V3,'Assumptions (NG non-electricity'!V6)</f>
        <v>0.5550844992</v>
      </c>
      <c r="X657" s="229">
        <f>sum('Assumptions (NG non-electricity'!W3,'Assumptions (NG non-electricity'!W6)</f>
        <v>0.5573259849</v>
      </c>
      <c r="Y657" s="229">
        <f>sum('Assumptions (NG non-electricity'!X3,'Assumptions (NG non-electricity'!X6)</f>
        <v>0.5595674705</v>
      </c>
      <c r="Z657" s="229">
        <f>sum('Assumptions (NG non-electricity'!Y3,'Assumptions (NG non-electricity'!Y6)</f>
        <v>0.5618089561</v>
      </c>
      <c r="AA657" s="229">
        <f>sum('Assumptions (NG non-electricity'!Z3,'Assumptions (NG non-electricity'!Z6)</f>
        <v>0.5640504417</v>
      </c>
      <c r="AB657" s="229">
        <f>sum('Assumptions (NG non-electricity'!AA3,'Assumptions (NG non-electricity'!AA6)</f>
        <v>0.5662919274</v>
      </c>
      <c r="AC657" s="229">
        <f>sum('Assumptions (NG non-electricity'!AB3,'Assumptions (NG non-electricity'!AB6)</f>
        <v>0.568533413</v>
      </c>
      <c r="AD657" s="229">
        <f>sum('Assumptions (NG non-electricity'!AC3,'Assumptions (NG non-electricity'!AC6)</f>
        <v>0.5707748986</v>
      </c>
      <c r="AE657" s="229">
        <f>sum('Assumptions (NG non-electricity'!AD3,'Assumptions (NG non-electricity'!AD6)</f>
        <v>0.5730163843</v>
      </c>
      <c r="AF657" s="229">
        <f>sum('Assumptions (NG non-electricity'!AE3,'Assumptions (NG non-electricity'!AE6)</f>
        <v>0.5752578699</v>
      </c>
      <c r="AG657" s="229">
        <f>sum('Assumptions (NG non-electricity'!AF3,'Assumptions (NG non-electricity'!AF6)</f>
        <v>0.5774993555</v>
      </c>
      <c r="AH657" s="229">
        <f>sum('Assumptions (NG non-electricity'!AG3,'Assumptions (NG non-electricity'!AG6)</f>
        <v>0.5797408412</v>
      </c>
      <c r="AI657" s="229">
        <f>sum('Assumptions (NG non-electricity'!AH3,'Assumptions (NG non-electricity'!AH6)</f>
        <v>0.5819823268</v>
      </c>
      <c r="AJ657" s="229">
        <f>sum('Assumptions (NG non-electricity'!AI3,'Assumptions (NG non-electricity'!AI6)</f>
        <v>0.5842238124</v>
      </c>
      <c r="AK657" s="229">
        <f>sum('Assumptions (NG non-electricity'!AJ3,'Assumptions (NG non-electricity'!AJ6)</f>
        <v>0.586465298</v>
      </c>
      <c r="AL657" s="229">
        <f>sum('Assumptions (NG non-electricity'!AK3,'Assumptions (NG non-electricity'!AK6)</f>
        <v>0.5887067837</v>
      </c>
      <c r="AM657" s="229">
        <f>sum('Assumptions (NG non-electricity'!AL3,'Assumptions (NG non-electricity'!AL6)</f>
        <v>0.5909482693</v>
      </c>
      <c r="AN657" s="229">
        <f>sum('Assumptions (NG non-electricity'!AM3,'Assumptions (NG non-electricity'!AM6)</f>
        <v>0.5931897549</v>
      </c>
      <c r="AO657" s="229">
        <f>sum('Assumptions (NG non-electricity'!AN3,'Assumptions (NG non-electricity'!AN6)</f>
        <v>0.5954312406</v>
      </c>
      <c r="AP657" s="229">
        <f>sum('Assumptions (NG non-electricity'!AO3,'Assumptions (NG non-electricity'!AO6)</f>
        <v>0.5976727262</v>
      </c>
      <c r="AQ657" s="229">
        <f>sum('Assumptions (NG non-electricity'!AP3,'Assumptions (NG non-electricity'!AP6)</f>
        <v>0.5999142118</v>
      </c>
      <c r="AR657" s="229">
        <f>sum('Assumptions (NG non-electricity'!AQ3,'Assumptions (NG non-electricity'!AQ6)</f>
        <v>0.6021556974</v>
      </c>
      <c r="AS657" s="229">
        <f>sum('Assumptions (NG non-electricity'!AR3,'Assumptions (NG non-electricity'!AR6)</f>
        <v>0.6043971831</v>
      </c>
      <c r="AT657" s="229">
        <f>sum('Assumptions (NG non-electricity'!AS3,'Assumptions (NG non-electricity'!AS6)</f>
        <v>0.6066386687</v>
      </c>
      <c r="AU657" s="229">
        <f>sum('Assumptions (NG non-electricity'!AT3,'Assumptions (NG non-electricity'!AT6)</f>
        <v>0.6088801543</v>
      </c>
      <c r="AV657" s="229">
        <f>sum('Assumptions (NG non-electricity'!AU3,'Assumptions (NG non-electricity'!AU6)</f>
        <v>0.61112164</v>
      </c>
      <c r="AW657" s="229">
        <f>sum('Assumptions (NG non-electricity'!AV3,'Assumptions (NG non-electricity'!AV6)</f>
        <v>0.6133631256</v>
      </c>
      <c r="AX657" s="229">
        <f>sum('Assumptions (NG non-electricity'!AW3,'Assumptions (NG non-electricity'!AW6)</f>
        <v>0.6156046112</v>
      </c>
      <c r="AY657" s="229">
        <f>sum('Assumptions (NG non-electricity'!AX3,'Assumptions (NG non-electricity'!AX6)</f>
        <v>0.6178460968</v>
      </c>
      <c r="AZ657" s="229">
        <f>sum('Assumptions (NG non-electricity'!AY3,'Assumptions (NG non-electricity'!AY6)</f>
        <v>0.6200875825</v>
      </c>
      <c r="BA657" s="229">
        <f>sum('Assumptions (NG non-electricity'!AZ3,'Assumptions (NG non-electricity'!AZ6)</f>
        <v>0.6223290681</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1.8</v>
      </c>
      <c r="AF670" s="235">
        <f>'Assumptions (Wind)'!AE42</f>
        <v>0</v>
      </c>
      <c r="AG670" s="235">
        <f>'Assumptions (Wind)'!AF42</f>
        <v>0</v>
      </c>
      <c r="AH670" s="235">
        <f>'Assumptions (Wind)'!AG42</f>
        <v>0</v>
      </c>
      <c r="AI670" s="235">
        <f>'Assumptions (Wind)'!AH42</f>
        <v>27</v>
      </c>
      <c r="AJ670" s="235">
        <f>'Assumptions (Wind)'!AI42</f>
        <v>0</v>
      </c>
      <c r="AK670" s="235">
        <f>'Assumptions (Wind)'!AJ42</f>
        <v>0</v>
      </c>
      <c r="AL670" s="235">
        <f>'Assumptions (Wind)'!AK42</f>
        <v>0</v>
      </c>
      <c r="AM670" s="235">
        <f>'Assumptions (Wind)'!AL42</f>
        <v>0</v>
      </c>
      <c r="AN670" s="235">
        <f>'Assumptions (Wind)'!AM42</f>
        <v>0</v>
      </c>
      <c r="AO670" s="235">
        <f>'Assumptions (Wind)'!AN42</f>
        <v>0</v>
      </c>
      <c r="AP670" s="235">
        <f>'Assumptions (Wind)'!AO42</f>
        <v>0</v>
      </c>
      <c r="AQ670" s="235">
        <f>'Assumptions (Wind)'!AP42</f>
        <v>0</v>
      </c>
      <c r="AR670" s="235">
        <f>'Assumptions (Wind)'!AQ42</f>
        <v>0</v>
      </c>
      <c r="AS670" s="235">
        <f>'Assumptions (Wind)'!AR42</f>
        <v>0</v>
      </c>
      <c r="AT670" s="235">
        <f>'Assumptions (Wind)'!AS42</f>
        <v>0</v>
      </c>
      <c r="AU670" s="235">
        <f>'Assumptions (Wind)'!AT42</f>
        <v>208</v>
      </c>
      <c r="AV670" s="235">
        <f>'Assumptions (Wind)'!AU42</f>
        <v>0</v>
      </c>
      <c r="AW670" s="235">
        <f>'Assumptions (Wind)'!AV42</f>
        <v>0</v>
      </c>
      <c r="AX670" s="235">
        <f>'Assumptions (Wind)'!AW42</f>
        <v>0</v>
      </c>
      <c r="AY670" s="235">
        <f>'Assumptions (Wind)'!AX42</f>
        <v>0</v>
      </c>
      <c r="AZ670" s="235">
        <f>'Assumptions (Wind)'!AY42</f>
        <v>155.5596406</v>
      </c>
      <c r="BA670" s="235">
        <f>'Assumptions (Wind)'!AZ42</f>
        <v>155.5596406</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236.8</v>
      </c>
      <c r="Y671" s="167">
        <f>X671-'Assumptions (Wind)'!X42+X677</f>
        <v>392.3596406</v>
      </c>
      <c r="Z671" s="167">
        <f>Y671-'Assumptions (Wind)'!Y42+Y677</f>
        <v>547.9192812</v>
      </c>
      <c r="AA671" s="167">
        <f>Z671-'Assumptions (Wind)'!Z42+Z677</f>
        <v>703.4789218</v>
      </c>
      <c r="AB671" s="167">
        <f>AA671-'Assumptions (Wind)'!AA42+AA677</f>
        <v>859.0385624</v>
      </c>
      <c r="AC671" s="167">
        <f>AB671-'Assumptions (Wind)'!AB42+AB677</f>
        <v>1014.598203</v>
      </c>
      <c r="AD671" s="167">
        <f>AC671-'Assumptions (Wind)'!AC42+AC677</f>
        <v>1170.157844</v>
      </c>
      <c r="AE671" s="167">
        <f>AD671-'Assumptions (Wind)'!AD42+AD677</f>
        <v>1323.917484</v>
      </c>
      <c r="AF671" s="167">
        <f>AE671-'Assumptions (Wind)'!AE42+AE677</f>
        <v>1481.277125</v>
      </c>
      <c r="AG671" s="167">
        <f>AF671-'Assumptions (Wind)'!AF42+AF677</f>
        <v>1636.836765</v>
      </c>
      <c r="AH671" s="167">
        <f>AG671-'Assumptions (Wind)'!AG42+AG677</f>
        <v>1792.396406</v>
      </c>
      <c r="AI671" s="167">
        <f>AH671-'Assumptions (Wind)'!AH42+AH677</f>
        <v>1920.956047</v>
      </c>
      <c r="AJ671" s="167">
        <f>AI671-'Assumptions (Wind)'!AI42+AI677</f>
        <v>2103.515687</v>
      </c>
      <c r="AK671" s="167">
        <f>AJ671-'Assumptions (Wind)'!AJ42+AJ677</f>
        <v>2259.075328</v>
      </c>
      <c r="AL671" s="167">
        <f>AK671-'Assumptions (Wind)'!AK42+AK677</f>
        <v>2414.634968</v>
      </c>
      <c r="AM671" s="167">
        <f>AL671-'Assumptions (Wind)'!AL42+AL677</f>
        <v>2570.194609</v>
      </c>
      <c r="AN671" s="167">
        <f>AM671-'Assumptions (Wind)'!AM42+AM677</f>
        <v>2725.75425</v>
      </c>
      <c r="AO671" s="167">
        <f>AN671-'Assumptions (Wind)'!AN42+AN677</f>
        <v>2881.31389</v>
      </c>
      <c r="AP671" s="167">
        <f>AO671-'Assumptions (Wind)'!AO42+AO677</f>
        <v>3036.873531</v>
      </c>
      <c r="AQ671" s="167">
        <f>AP671-'Assumptions (Wind)'!AP42+AP677</f>
        <v>3192.433171</v>
      </c>
      <c r="AR671" s="167">
        <f>AQ671-'Assumptions (Wind)'!AQ42+AQ677</f>
        <v>3347.992812</v>
      </c>
      <c r="AS671" s="167">
        <f>AR671-'Assumptions (Wind)'!AR42+AR677</f>
        <v>3503.552453</v>
      </c>
      <c r="AT671" s="167">
        <f>AS671-'Assumptions (Wind)'!AS42+AS677</f>
        <v>3659.112093</v>
      </c>
      <c r="AU671" s="167">
        <f>AT671-'Assumptions (Wind)'!AT42+AT677</f>
        <v>3606.671734</v>
      </c>
      <c r="AV671" s="167">
        <f>AU671-'Assumptions (Wind)'!AU42+AU677</f>
        <v>3970.231374</v>
      </c>
      <c r="AW671" s="167">
        <f>AV671-'Assumptions (Wind)'!AV42+AV677</f>
        <v>4125.791015</v>
      </c>
      <c r="AX671" s="167">
        <f>AW671-'Assumptions (Wind)'!AW42+AW677</f>
        <v>4281.350656</v>
      </c>
      <c r="AY671" s="167">
        <f>AX671-'Assumptions (Wind)'!AX42+AX677</f>
        <v>4436.910296</v>
      </c>
      <c r="AZ671" s="167">
        <f>AY671-'Assumptions (Wind)'!AY42+AY677</f>
        <v>4436.910296</v>
      </c>
      <c r="BA671" s="167">
        <f>AZ671-'Assumptions (Wind)'!AZ42+AZ677</f>
        <v>4592.469937</v>
      </c>
    </row>
    <row r="672" ht="15.75" customHeight="1">
      <c r="A672" s="239" t="s">
        <v>350</v>
      </c>
      <c r="B672" s="202" t="s">
        <v>149</v>
      </c>
      <c r="C672" s="240">
        <v>1.8</v>
      </c>
      <c r="D672" s="151">
        <v>1.8</v>
      </c>
      <c r="E672" s="151">
        <v>1.8</v>
      </c>
      <c r="F672" s="151">
        <v>1.8</v>
      </c>
      <c r="G672" s="151">
        <v>28.8</v>
      </c>
      <c r="H672" s="151">
        <v>28.8</v>
      </c>
      <c r="I672" s="151">
        <v>28.8</v>
      </c>
      <c r="J672" s="151">
        <v>28.8</v>
      </c>
      <c r="K672" s="151">
        <v>28.8</v>
      </c>
      <c r="L672" s="151">
        <v>28.8</v>
      </c>
      <c r="M672" s="151">
        <v>28.8</v>
      </c>
      <c r="N672" s="151">
        <v>28.8</v>
      </c>
      <c r="O672" s="151">
        <v>28.8</v>
      </c>
      <c r="P672" s="151">
        <v>28.8</v>
      </c>
      <c r="Q672" s="151">
        <v>28.8</v>
      </c>
      <c r="R672" s="151">
        <v>28.8</v>
      </c>
      <c r="S672" s="151">
        <v>236.8</v>
      </c>
      <c r="T672" s="151">
        <v>236.8</v>
      </c>
      <c r="U672" s="151">
        <v>236.8</v>
      </c>
      <c r="V672" s="172">
        <f t="shared" ref="V672:W672" si="31">U672+V677</f>
        <v>236.8</v>
      </c>
      <c r="W672" s="153">
        <f t="shared" si="31"/>
        <v>236.8</v>
      </c>
      <c r="X672" s="148">
        <f t="shared" ref="X672:AZ672" si="32">$W672+W$1*($BA$672-$W$672)/($BA$2-$W$2)</f>
        <v>392.3596406</v>
      </c>
      <c r="Y672" s="148">
        <f t="shared" si="32"/>
        <v>547.9192812</v>
      </c>
      <c r="Z672" s="148">
        <f t="shared" si="32"/>
        <v>703.4789218</v>
      </c>
      <c r="AA672" s="148">
        <f t="shared" si="32"/>
        <v>859.0385624</v>
      </c>
      <c r="AB672" s="148">
        <f t="shared" si="32"/>
        <v>1014.598203</v>
      </c>
      <c r="AC672" s="148">
        <f t="shared" si="32"/>
        <v>1170.157844</v>
      </c>
      <c r="AD672" s="148">
        <f t="shared" si="32"/>
        <v>1325.717484</v>
      </c>
      <c r="AE672" s="148">
        <f t="shared" si="32"/>
        <v>1481.277125</v>
      </c>
      <c r="AF672" s="148">
        <f t="shared" si="32"/>
        <v>1636.836765</v>
      </c>
      <c r="AG672" s="148">
        <f t="shared" si="32"/>
        <v>1792.396406</v>
      </c>
      <c r="AH672" s="148">
        <f t="shared" si="32"/>
        <v>1947.956047</v>
      </c>
      <c r="AI672" s="148">
        <f t="shared" si="32"/>
        <v>2103.515687</v>
      </c>
      <c r="AJ672" s="148">
        <f t="shared" si="32"/>
        <v>2259.075328</v>
      </c>
      <c r="AK672" s="148">
        <f t="shared" si="32"/>
        <v>2414.634968</v>
      </c>
      <c r="AL672" s="148">
        <f t="shared" si="32"/>
        <v>2570.194609</v>
      </c>
      <c r="AM672" s="148">
        <f t="shared" si="32"/>
        <v>2725.75425</v>
      </c>
      <c r="AN672" s="148">
        <f t="shared" si="32"/>
        <v>2881.31389</v>
      </c>
      <c r="AO672" s="148">
        <f t="shared" si="32"/>
        <v>3036.873531</v>
      </c>
      <c r="AP672" s="148">
        <f t="shared" si="32"/>
        <v>3192.433171</v>
      </c>
      <c r="AQ672" s="148">
        <f t="shared" si="32"/>
        <v>3347.992812</v>
      </c>
      <c r="AR672" s="148">
        <f t="shared" si="32"/>
        <v>3503.552453</v>
      </c>
      <c r="AS672" s="148">
        <f t="shared" si="32"/>
        <v>3659.112093</v>
      </c>
      <c r="AT672" s="148">
        <f t="shared" si="32"/>
        <v>3814.671734</v>
      </c>
      <c r="AU672" s="148">
        <f t="shared" si="32"/>
        <v>3970.231374</v>
      </c>
      <c r="AV672" s="148">
        <f t="shared" si="32"/>
        <v>4125.791015</v>
      </c>
      <c r="AW672" s="148">
        <f t="shared" si="32"/>
        <v>4281.350656</v>
      </c>
      <c r="AX672" s="148">
        <f t="shared" si="32"/>
        <v>4436.910296</v>
      </c>
      <c r="AY672" s="148">
        <f t="shared" si="32"/>
        <v>4592.469937</v>
      </c>
      <c r="AZ672" s="148">
        <f t="shared" si="32"/>
        <v>4748.029577</v>
      </c>
      <c r="BA672" s="155">
        <f>Inputs!H9</f>
        <v>4903.589218</v>
      </c>
    </row>
    <row r="673" ht="15.75" customHeight="1">
      <c r="A673" s="241" t="s">
        <v>28</v>
      </c>
      <c r="B673" s="159" t="s">
        <v>150</v>
      </c>
      <c r="C673" s="156">
        <v>0.0</v>
      </c>
      <c r="D673" s="156">
        <v>0.0</v>
      </c>
      <c r="E673" s="156">
        <v>0.004068</v>
      </c>
      <c r="F673" s="156">
        <v>0.003933</v>
      </c>
      <c r="G673" s="156">
        <v>0.003813</v>
      </c>
      <c r="H673" s="156">
        <v>0.003339</v>
      </c>
      <c r="I673" s="156">
        <v>0.054598</v>
      </c>
      <c r="J673" s="156">
        <v>0.049937</v>
      </c>
      <c r="K673" s="156">
        <v>0.050117</v>
      </c>
      <c r="L673" s="156">
        <v>0.051747</v>
      </c>
      <c r="M673" s="156">
        <v>0.04057</v>
      </c>
      <c r="N673" s="156">
        <v>0.053143</v>
      </c>
      <c r="O673" s="156">
        <v>0.047492</v>
      </c>
      <c r="P673" s="156">
        <v>0.046745</v>
      </c>
      <c r="Q673" s="156">
        <v>0.05114</v>
      </c>
      <c r="R673" s="156">
        <v>0.045841</v>
      </c>
      <c r="S673" s="156">
        <v>0.04398</v>
      </c>
      <c r="T673" s="156">
        <v>0.51407</v>
      </c>
      <c r="U673" s="156">
        <v>0.583781</v>
      </c>
      <c r="V673" s="242">
        <f>U673+(U673-T673)</f>
        <v>0.653492</v>
      </c>
      <c r="W673" s="153">
        <f>V673</f>
        <v>0.653492</v>
      </c>
      <c r="X673" s="154">
        <f t="shared" ref="X673:AZ673" si="33">W673+($BA$673-$W$673)/($BA$2-$W$2)</f>
        <v>1.192821114</v>
      </c>
      <c r="Y673" s="154">
        <f t="shared" si="33"/>
        <v>1.732150228</v>
      </c>
      <c r="Z673" s="154">
        <f t="shared" si="33"/>
        <v>2.271479343</v>
      </c>
      <c r="AA673" s="154">
        <f t="shared" si="33"/>
        <v>2.810808457</v>
      </c>
      <c r="AB673" s="154">
        <f t="shared" si="33"/>
        <v>3.350137571</v>
      </c>
      <c r="AC673" s="154">
        <f t="shared" si="33"/>
        <v>3.889466685</v>
      </c>
      <c r="AD673" s="154">
        <f t="shared" si="33"/>
        <v>4.428795799</v>
      </c>
      <c r="AE673" s="154">
        <f t="shared" si="33"/>
        <v>4.968124914</v>
      </c>
      <c r="AF673" s="154">
        <f t="shared" si="33"/>
        <v>5.507454028</v>
      </c>
      <c r="AG673" s="154">
        <f t="shared" si="33"/>
        <v>6.046783142</v>
      </c>
      <c r="AH673" s="154">
        <f t="shared" si="33"/>
        <v>6.586112256</v>
      </c>
      <c r="AI673" s="154">
        <f t="shared" si="33"/>
        <v>7.12544137</v>
      </c>
      <c r="AJ673" s="154">
        <f t="shared" si="33"/>
        <v>7.664770485</v>
      </c>
      <c r="AK673" s="154">
        <f t="shared" si="33"/>
        <v>8.204099599</v>
      </c>
      <c r="AL673" s="154">
        <f t="shared" si="33"/>
        <v>8.743428713</v>
      </c>
      <c r="AM673" s="154">
        <f t="shared" si="33"/>
        <v>9.282757827</v>
      </c>
      <c r="AN673" s="154">
        <f t="shared" si="33"/>
        <v>9.822086941</v>
      </c>
      <c r="AO673" s="154">
        <f t="shared" si="33"/>
        <v>10.36141606</v>
      </c>
      <c r="AP673" s="154">
        <f t="shared" si="33"/>
        <v>10.90074517</v>
      </c>
      <c r="AQ673" s="154">
        <f t="shared" si="33"/>
        <v>11.44007428</v>
      </c>
      <c r="AR673" s="154">
        <f t="shared" si="33"/>
        <v>11.9794034</v>
      </c>
      <c r="AS673" s="154">
        <f t="shared" si="33"/>
        <v>12.51873251</v>
      </c>
      <c r="AT673" s="154">
        <f t="shared" si="33"/>
        <v>13.05806163</v>
      </c>
      <c r="AU673" s="154">
        <f t="shared" si="33"/>
        <v>13.59739074</v>
      </c>
      <c r="AV673" s="154">
        <f t="shared" si="33"/>
        <v>14.13671986</v>
      </c>
      <c r="AW673" s="154">
        <f t="shared" si="33"/>
        <v>14.67604897</v>
      </c>
      <c r="AX673" s="154">
        <f t="shared" si="33"/>
        <v>15.21537808</v>
      </c>
      <c r="AY673" s="154">
        <f t="shared" si="33"/>
        <v>15.7547072</v>
      </c>
      <c r="AZ673" s="154">
        <f t="shared" si="33"/>
        <v>16.29403631</v>
      </c>
      <c r="BA673" s="243">
        <f>Inputs!$I$9</f>
        <v>16.83336543</v>
      </c>
    </row>
    <row r="674" ht="15.75" customHeight="1">
      <c r="A674" s="241" t="s">
        <v>414</v>
      </c>
      <c r="B674" s="159" t="s">
        <v>351</v>
      </c>
      <c r="C674" s="212">
        <f>C672*'Assumptions (Wind)'!B23/10^9</f>
        <v>0.0000547293057</v>
      </c>
      <c r="D674" s="212">
        <f>D672*'Assumptions (Wind)'!C23/10^9</f>
        <v>0.00005592974696</v>
      </c>
      <c r="E674" s="212">
        <f>E672*'Assumptions (Wind)'!D23/10^9</f>
        <v>0.0000568144143</v>
      </c>
      <c r="F674" s="212">
        <f>F672*'Assumptions (Wind)'!E23/10^9</f>
        <v>0.00005786952836</v>
      </c>
      <c r="G674" s="212">
        <f>G672*'Assumptions (Wind)'!F23/10^9</f>
        <v>0.0009508398714</v>
      </c>
      <c r="H674" s="212">
        <f>H672*'Assumptions (Wind)'!G23/10^9</f>
        <v>0.0009804576739</v>
      </c>
      <c r="I674" s="212">
        <f>I672*'Assumptions (Wind)'!H23/10^9</f>
        <v>0.001010128403</v>
      </c>
      <c r="J674" s="212">
        <f>J672*'Assumptions (Wind)'!I23/10^9</f>
        <v>0.001037263547</v>
      </c>
      <c r="K674" s="212">
        <f>K672*'Assumptions (Wind)'!J23/10^9</f>
        <v>0.001057439657</v>
      </c>
      <c r="L674" s="212">
        <f>L672*'Assumptions (Wind)'!K23/10^9</f>
        <v>0.001065500906</v>
      </c>
      <c r="M674" s="212">
        <f>M672*'Assumptions (Wind)'!L23/10^9</f>
        <v>0.001077916685</v>
      </c>
      <c r="N674" s="212">
        <f>N672*'Assumptions (Wind)'!M23/10^9</f>
        <v>0.001100433444</v>
      </c>
      <c r="O674" s="212">
        <f>O672*'Assumptions (Wind)'!N23/10^9</f>
        <v>0.001121538008</v>
      </c>
      <c r="P674" s="212">
        <f>P672*'Assumptions (Wind)'!O23/10^9</f>
        <v>0.001141220202</v>
      </c>
      <c r="Q674" s="212">
        <f>Q672*'Assumptions (Wind)'!P23/10^9</f>
        <v>0.001162336911</v>
      </c>
      <c r="R674" s="212">
        <f>R672*'Assumptions (Wind)'!Q23/10^9</f>
        <v>0.001174440809</v>
      </c>
      <c r="S674" s="212">
        <f>S672*'Assumptions (Wind)'!R23/10^9</f>
        <v>0.009756485076</v>
      </c>
      <c r="T674" s="212">
        <f>T672*'Assumptions (Wind)'!S23/10^9</f>
        <v>0.009940260172</v>
      </c>
      <c r="U674" s="212">
        <f>U672*'Assumptions (Wind)'!T23/10^9</f>
        <v>0.0101824</v>
      </c>
      <c r="V674" s="212">
        <f>V672*'Assumptions (Wind)'!U23/10^9</f>
        <v>0.01038104818</v>
      </c>
      <c r="W674" s="212">
        <f>W672*'Assumptions (Wind)'!V23/10^9</f>
        <v>0.01033744221</v>
      </c>
      <c r="X674" s="212">
        <f>X672*'Assumptions (Wind)'!W23/10^9</f>
        <v>0.01746251443</v>
      </c>
      <c r="Y674" s="212">
        <f>Y672*'Assumptions (Wind)'!X23/10^9</f>
        <v>0.02486165793</v>
      </c>
      <c r="Z674" s="212">
        <f>Z672*'Assumptions (Wind)'!Y23/10^9</f>
        <v>0.03176802473</v>
      </c>
      <c r="AA674" s="212">
        <f>AA672*'Assumptions (Wind)'!Z23/10^9</f>
        <v>0.03954966743</v>
      </c>
      <c r="AB674" s="212">
        <f>AB672*'Assumptions (Wind)'!AA23/10^9</f>
        <v>0.04762284295</v>
      </c>
      <c r="AC674" s="212">
        <f>AC672*'Assumptions (Wind)'!AB23/10^9</f>
        <v>0.0546302094</v>
      </c>
      <c r="AD674" s="212">
        <f>AD672*'Assumptions (Wind)'!AC23/10^9</f>
        <v>0.06310015911</v>
      </c>
      <c r="AE674" s="212">
        <f>AE672*'Assumptions (Wind)'!AD23/10^9</f>
        <v>0.07187979663</v>
      </c>
      <c r="AF674" s="212">
        <f>AF672*'Assumptions (Wind)'!AE23/10^9</f>
        <v>0.07895353213</v>
      </c>
      <c r="AG674" s="212">
        <f>AG672*'Assumptions (Wind)'!AF23/10^9</f>
        <v>0.08814370674</v>
      </c>
      <c r="AH674" s="212">
        <f>AH672*'Assumptions (Wind)'!AG23/10^9</f>
        <v>0.09766241339</v>
      </c>
      <c r="AI674" s="212">
        <f>AI672*'Assumptions (Wind)'!AH23/10^9</f>
        <v>0.1047620762</v>
      </c>
      <c r="AJ674" s="212">
        <f>AJ672*'Assumptions (Wind)'!AI23/10^9</f>
        <v>0.1147044079</v>
      </c>
      <c r="AK674" s="212">
        <f>AK672*'Assumptions (Wind)'!AJ23/10^9</f>
        <v>0.1249947965</v>
      </c>
      <c r="AL674" s="212">
        <f>AL672*'Assumptions (Wind)'!AK23/10^9</f>
        <v>0.1320734848</v>
      </c>
      <c r="AM674" s="212">
        <f>AM672*'Assumptions (Wind)'!AL23/10^9</f>
        <v>0.1427997279</v>
      </c>
      <c r="AN674" s="212">
        <f>AN672*'Assumptions (Wind)'!AM23/10^9</f>
        <v>0.1538942198</v>
      </c>
      <c r="AO674" s="212">
        <f>AO672*'Assumptions (Wind)'!AN23/10^9</f>
        <v>0.1653672464</v>
      </c>
      <c r="AP674" s="212">
        <f>AP672*'Assumptions (Wind)'!AO23/10^9</f>
        <v>0.1724393722</v>
      </c>
      <c r="AQ674" s="212">
        <f>AQ672*'Assumptions (Wind)'!AP23/10^9</f>
        <v>0.1843699715</v>
      </c>
      <c r="AR674" s="212">
        <f>AR672*'Assumptions (Wind)'!AQ23/10^9</f>
        <v>0.1967004478</v>
      </c>
      <c r="AS674" s="212">
        <f>AS672*'Assumptions (Wind)'!AR23/10^9</f>
        <v>0.2036240333</v>
      </c>
      <c r="AT674" s="212">
        <f>AT672*'Assumptions (Wind)'!AS23/10^9</f>
        <v>0.2164220698</v>
      </c>
      <c r="AU674" s="212">
        <f>AU672*'Assumptions (Wind)'!AT23/10^9</f>
        <v>0.2296419601</v>
      </c>
      <c r="AV674" s="212">
        <f>AV672*'Assumptions (Wind)'!AU23/10^9</f>
        <v>0.2432952932</v>
      </c>
      <c r="AW674" s="212">
        <f>AW672*'Assumptions (Wind)'!AV23/10^9</f>
        <v>0.2500398367</v>
      </c>
      <c r="AX674" s="212">
        <f>AX672*'Assumptions (Wind)'!AW23/10^9</f>
        <v>0.2641801052</v>
      </c>
      <c r="AY674" s="212">
        <f>AY672*'Assumptions (Wind)'!AX23/10^9</f>
        <v>0.2787769329</v>
      </c>
      <c r="AZ674" s="212">
        <f>AZ672*'Assumptions (Wind)'!AY23/10^9</f>
        <v>0.285200318</v>
      </c>
      <c r="BA674" s="212">
        <f>BA672*'Assumptions (Wind)'!AZ23/10^9</f>
        <v>0.3002905908</v>
      </c>
    </row>
    <row r="675" ht="15.75" customHeight="1">
      <c r="A675" s="241" t="s">
        <v>36</v>
      </c>
      <c r="B675" s="159" t="s">
        <v>351</v>
      </c>
      <c r="C675" s="212">
        <f>C673*'Assumptions (Wind)'!B36/10^3</f>
        <v>0</v>
      </c>
      <c r="D675" s="212">
        <f>D673*'Assumptions (Wind)'!C36/10^3</f>
        <v>0</v>
      </c>
      <c r="E675" s="212">
        <f>E673*'Assumptions (Wind)'!D36/10^3</f>
        <v>0.0002521655568</v>
      </c>
      <c r="F675" s="212">
        <f>F673*'Assumptions (Wind)'!E36/10^3</f>
        <v>0.0002963511567</v>
      </c>
      <c r="G675" s="212">
        <f>G673*'Assumptions (Wind)'!F36/10^3</f>
        <v>0.0003018664401</v>
      </c>
      <c r="H675" s="212">
        <f>H673*'Assumptions (Wind)'!G36/10^3</f>
        <v>0.0003200528331</v>
      </c>
      <c r="I675" s="212">
        <f>I673*'Assumptions (Wind)'!H36/10^3</f>
        <v>0.004708405945</v>
      </c>
      <c r="J675" s="212">
        <f>J673*'Assumptions (Wind)'!I36/10^3</f>
        <v>0.004377062943</v>
      </c>
      <c r="K675" s="212">
        <f>K673*'Assumptions (Wind)'!J36/10^3</f>
        <v>0.005083778269</v>
      </c>
      <c r="L675" s="212">
        <f>L673*'Assumptions (Wind)'!K36/10^3</f>
        <v>0.00366498645</v>
      </c>
      <c r="M675" s="212">
        <f>M673*'Assumptions (Wind)'!L36/10^3</f>
        <v>0.002970896473</v>
      </c>
      <c r="N675" s="212">
        <f>N673*'Assumptions (Wind)'!M36/10^3</f>
        <v>0.003748829449</v>
      </c>
      <c r="O675" s="212">
        <f>O673*'Assumptions (Wind)'!N36/10^3</f>
        <v>0.002896907518</v>
      </c>
      <c r="P675" s="212">
        <f>P673*'Assumptions (Wind)'!O36/10^3</f>
        <v>0.003165304954</v>
      </c>
      <c r="Q675" s="212">
        <f>Q673*'Assumptions (Wind)'!P36/10^3</f>
        <v>0.003716001162</v>
      </c>
      <c r="R675" s="212">
        <f>R673*'Assumptions (Wind)'!Q36/10^3</f>
        <v>0.002744344811</v>
      </c>
      <c r="S675" s="212">
        <f>S673*'Assumptions (Wind)'!R36/10^3</f>
        <v>0.0028177986</v>
      </c>
      <c r="T675" s="212">
        <f>T673*'Assumptions (Wind)'!S36/10^3</f>
        <v>0.0321499378</v>
      </c>
      <c r="U675" s="212">
        <f>U673*'Assumptions (Wind)'!T36/10^3</f>
        <v>0.0374787402</v>
      </c>
      <c r="V675" s="212">
        <f>V673*'Assumptions (Wind)'!U36/10^3</f>
        <v>0.04253579428</v>
      </c>
      <c r="W675" s="212">
        <f>W673*'Assumptions (Wind)'!V36/10^3</f>
        <v>0.04436771533</v>
      </c>
      <c r="X675" s="212">
        <f>X673*'Assumptions (Wind)'!W36/10^3</f>
        <v>0.08159878113</v>
      </c>
      <c r="Y675" s="212">
        <f>Y673*'Assumptions (Wind)'!X36/10^3</f>
        <v>0.1195873746</v>
      </c>
      <c r="Z675" s="212">
        <f>Z673*'Assumptions (Wind)'!Y36/10^3</f>
        <v>0.1593804605</v>
      </c>
      <c r="AA675" s="212">
        <f>AA673*'Assumptions (Wind)'!Z36/10^3</f>
        <v>0.2009715117</v>
      </c>
      <c r="AB675" s="212">
        <f>AB673*'Assumptions (Wind)'!AA36/10^3</f>
        <v>0.2462906903</v>
      </c>
      <c r="AC675" s="212">
        <f>AC673*'Assumptions (Wind)'!AB36/10^3</f>
        <v>0.2905572413</v>
      </c>
      <c r="AD675" s="212">
        <f>AD673*'Assumptions (Wind)'!AC36/10^3</f>
        <v>0.3373485064</v>
      </c>
      <c r="AE675" s="212">
        <f>AE673*'Assumptions (Wind)'!AD36/10^3</f>
        <v>0.3850767786</v>
      </c>
      <c r="AF675" s="212">
        <f>AF673*'Assumptions (Wind)'!AE36/10^3</f>
        <v>0.4347420638</v>
      </c>
      <c r="AG675" s="212">
        <f>AG673*'Assumptions (Wind)'!AF36/10^3</f>
        <v>0.4861296795</v>
      </c>
      <c r="AH675" s="212">
        <f>AH673*'Assumptions (Wind)'!AG36/10^3</f>
        <v>0.5400560678</v>
      </c>
      <c r="AI675" s="212">
        <f>AI673*'Assumptions (Wind)'!AH36/10^3</f>
        <v>0.5934648297</v>
      </c>
      <c r="AJ675" s="212">
        <f>AJ673*'Assumptions (Wind)'!AI36/10^3</f>
        <v>0.6480730537</v>
      </c>
      <c r="AK675" s="212">
        <f>AK673*'Assumptions (Wind)'!AJ36/10^3</f>
        <v>0.7042609121</v>
      </c>
      <c r="AL675" s="212">
        <f>AL673*'Assumptions (Wind)'!AK36/10^3</f>
        <v>0.7631483166</v>
      </c>
      <c r="AM675" s="212">
        <f>AM673*'Assumptions (Wind)'!AL36/10^3</f>
        <v>0.8270153759</v>
      </c>
      <c r="AN675" s="212">
        <f>AN673*'Assumptions (Wind)'!AM36/10^3</f>
        <v>0.8922885686</v>
      </c>
      <c r="AO675" s="212">
        <f>AO673*'Assumptions (Wind)'!AN36/10^3</f>
        <v>0.9624187833</v>
      </c>
      <c r="AP675" s="212">
        <f>AP673*'Assumptions (Wind)'!AO36/10^3</f>
        <v>1.035138904</v>
      </c>
      <c r="AQ675" s="212">
        <f>AQ673*'Assumptions (Wind)'!AP36/10^3</f>
        <v>1.10852089</v>
      </c>
      <c r="AR675" s="212">
        <f>AR673*'Assumptions (Wind)'!AQ36/10^3</f>
        <v>1.183480242</v>
      </c>
      <c r="AS675" s="212">
        <f>AS673*'Assumptions (Wind)'!AR36/10^3</f>
        <v>1.260322394</v>
      </c>
      <c r="AT675" s="212">
        <f>AT673*'Assumptions (Wind)'!AS36/10^3</f>
        <v>1.340668706</v>
      </c>
      <c r="AU675" s="212">
        <f>AU673*'Assumptions (Wind)'!AT36/10^3</f>
        <v>1.424981258</v>
      </c>
      <c r="AV675" s="212">
        <f>AV673*'Assumptions (Wind)'!AU36/10^3</f>
        <v>1.512362265</v>
      </c>
      <c r="AW675" s="212">
        <f>AW673*'Assumptions (Wind)'!AV36/10^3</f>
        <v>1.599386718</v>
      </c>
      <c r="AX675" s="212">
        <f>AX673*'Assumptions (Wind)'!AW36/10^3</f>
        <v>1.694606952</v>
      </c>
      <c r="AY675" s="212">
        <f>AY673*'Assumptions (Wind)'!AX36/10^3</f>
        <v>1.817924793</v>
      </c>
      <c r="AZ675" s="212">
        <f>AZ673*'Assumptions (Wind)'!AY36/10^3</f>
        <v>1.930240424</v>
      </c>
      <c r="BA675" s="212">
        <f>BA673*'Assumptions (Wind)'!AZ36/10^3</f>
        <v>2.034807281</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0.0008467824045</v>
      </c>
      <c r="K676" s="160">
        <f>K672*'Assumptions (Wind)'!J38*'Assumptions (Wind)'!J39*365/10^9</f>
        <v>0.000860666707</v>
      </c>
      <c r="L676" s="160">
        <f>L672*'Assumptions (Wind)'!K38*'Assumptions (Wind)'!K39*365/10^9</f>
        <v>0.0009960386571</v>
      </c>
      <c r="M676" s="160">
        <f>M672*'Assumptions (Wind)'!L38*'Assumptions (Wind)'!L39*365/10^9</f>
        <v>0.0006954435064</v>
      </c>
      <c r="N676" s="160">
        <f>N672*'Assumptions (Wind)'!M38*'Assumptions (Wind)'!M39*365/10^9</f>
        <v>0.0007190468208</v>
      </c>
      <c r="O676" s="160">
        <f>O672*'Assumptions (Wind)'!N38*'Assumptions (Wind)'!N39*365/10^9</f>
        <v>0.0006926666459</v>
      </c>
      <c r="P676" s="160">
        <f>P672*'Assumptions (Wind)'!O38*'Assumptions (Wind)'!O39*365/10^9</f>
        <v>0.0005989476035</v>
      </c>
      <c r="Q676" s="160">
        <f>Q672*'Assumptions (Wind)'!P38*'Assumptions (Wind)'!P39*365/10^9</f>
        <v>0.0006648980408</v>
      </c>
      <c r="R676" s="160">
        <f>R672*'Assumptions (Wind)'!Q38*'Assumptions (Wind)'!Q39*365/10^9</f>
        <v>0.0007134930998</v>
      </c>
      <c r="S676" s="160">
        <f>S672*'Assumptions (Wind)'!R38*'Assumptions (Wind)'!R39*365/10^9</f>
        <v>0.004833352439</v>
      </c>
      <c r="T676" s="160">
        <f>T672*'Assumptions (Wind)'!S38*'Assumptions (Wind)'!S39*365/10^9</f>
        <v>0.005172715517</v>
      </c>
      <c r="U676" s="160">
        <f>U672*'Assumptions (Wind)'!T38*'Assumptions (Wind)'!T39*365/10^9</f>
        <v>0.005049190392</v>
      </c>
      <c r="V676" s="160">
        <f>V672*'Assumptions (Wind)'!U38*'Assumptions (Wind)'!U39*365/10^9</f>
        <v>0.005183211116</v>
      </c>
      <c r="W676" s="160">
        <f>W672*'Assumptions (Wind)'!V38*'Assumptions (Wind)'!V39*365/10^9</f>
        <v>0.0052550656</v>
      </c>
      <c r="X676" s="160">
        <f>X672*'Assumptions (Wind)'!W38*'Assumptions (Wind)'!W39*365/10^9</f>
        <v>0.008773286966</v>
      </c>
      <c r="Y676" s="160">
        <f>Y672*'Assumptions (Wind)'!X38*'Assumptions (Wind)'!X39*365/10^9</f>
        <v>0.01236476916</v>
      </c>
      <c r="Z676" s="160">
        <f>Z672*'Assumptions (Wind)'!Y38*'Assumptions (Wind)'!Y39*365/10^9</f>
        <v>0.01613418485</v>
      </c>
      <c r="AA676" s="160">
        <f>AA672*'Assumptions (Wind)'!Z38*'Assumptions (Wind)'!Z39*365/10^9</f>
        <v>0.0200763871</v>
      </c>
      <c r="AB676" s="160">
        <f>AB672*'Assumptions (Wind)'!AA38*'Assumptions (Wind)'!AA39*365/10^9</f>
        <v>0.02438086426</v>
      </c>
      <c r="AC676" s="160">
        <f>AC672*'Assumptions (Wind)'!AB38*'Assumptions (Wind)'!AB39*365/10^9</f>
        <v>0.02857299392</v>
      </c>
      <c r="AD676" s="160">
        <f>AD672*'Assumptions (Wind)'!AC38*'Assumptions (Wind)'!AC39*365/10^9</f>
        <v>0.03300758668</v>
      </c>
      <c r="AE676" s="160">
        <f>AE672*'Assumptions (Wind)'!AD38*'Assumptions (Wind)'!AD39*365/10^9</f>
        <v>0.03752846427</v>
      </c>
      <c r="AF676" s="160">
        <f>AF672*'Assumptions (Wind)'!AE38*'Assumptions (Wind)'!AE39*365/10^9</f>
        <v>0.04223337675</v>
      </c>
      <c r="AG676" s="160">
        <f>AG672*'Assumptions (Wind)'!AF38*'Assumptions (Wind)'!AF39*365/10^9</f>
        <v>0.04710114458</v>
      </c>
      <c r="AH676" s="160">
        <f>AH672*'Assumptions (Wind)'!AG38*'Assumptions (Wind)'!AG39*365/10^9</f>
        <v>0.05221058122</v>
      </c>
      <c r="AI676" s="160">
        <f>AI672*'Assumptions (Wind)'!AH38*'Assumptions (Wind)'!AH39*365/10^9</f>
        <v>0.05726623407</v>
      </c>
      <c r="AJ676" s="160">
        <f>AJ672*'Assumptions (Wind)'!AI38*'Assumptions (Wind)'!AI39*365/10^9</f>
        <v>0.06243457723</v>
      </c>
      <c r="AK676" s="160">
        <f>AK672*'Assumptions (Wind)'!AJ38*'Assumptions (Wind)'!AJ39*365/10^9</f>
        <v>0.06775226207</v>
      </c>
      <c r="AL676" s="160">
        <f>AL672*'Assumptions (Wind)'!AK38*'Assumptions (Wind)'!AK39*365/10^9</f>
        <v>0.0733268179</v>
      </c>
      <c r="AM676" s="160">
        <f>AM672*'Assumptions (Wind)'!AL38*'Assumptions (Wind)'!AL39*365/10^9</f>
        <v>0.07937667716</v>
      </c>
      <c r="AN676" s="160">
        <f>AN672*'Assumptions (Wind)'!AM38*'Assumptions (Wind)'!AM39*365/10^9</f>
        <v>0.085558228</v>
      </c>
      <c r="AO676" s="160">
        <f>AO672*'Assumptions (Wind)'!AN38*'Assumptions (Wind)'!AN39*365/10^9</f>
        <v>0.09220221136</v>
      </c>
      <c r="AP676" s="160">
        <f>AP672*'Assumptions (Wind)'!AO38*'Assumptions (Wind)'!AO39*365/10^9</f>
        <v>0.09909093171</v>
      </c>
      <c r="AQ676" s="160">
        <f>AQ672*'Assumptions (Wind)'!AP38*'Assumptions (Wind)'!AP39*365/10^9</f>
        <v>0.1060398751</v>
      </c>
      <c r="AR676" s="160">
        <f>AR672*'Assumptions (Wind)'!AQ38*'Assumptions (Wind)'!AQ39*365/10^9</f>
        <v>0.1131368542</v>
      </c>
      <c r="AS676" s="160">
        <f>AS672*'Assumptions (Wind)'!AR38*'Assumptions (Wind)'!AR39*365/10^9</f>
        <v>0.1204111378</v>
      </c>
      <c r="AT676" s="160">
        <f>AT672*'Assumptions (Wind)'!AS38*'Assumptions (Wind)'!AS39*365/10^9</f>
        <v>0.1280175711</v>
      </c>
      <c r="AU676" s="160">
        <f>AU672*'Assumptions (Wind)'!AT38*'Assumptions (Wind)'!AT39*365/10^9</f>
        <v>0.1360000428</v>
      </c>
      <c r="AV676" s="160">
        <f>AV672*'Assumptions (Wind)'!AU38*'Assumptions (Wind)'!AU39*365/10^9</f>
        <v>0.1442726669</v>
      </c>
      <c r="AW676" s="160">
        <f>AW672*'Assumptions (Wind)'!AV38*'Assumptions (Wind)'!AV39*365/10^9</f>
        <v>0.1525087584</v>
      </c>
      <c r="AX676" s="160">
        <f>AX672*'Assumptions (Wind)'!AW38*'Assumptions (Wind)'!AW39*365/10^9</f>
        <v>0.1615238051</v>
      </c>
      <c r="AY676" s="160">
        <f>AY672*'Assumptions (Wind)'!AX38*'Assumptions (Wind)'!AX39*365/10^9</f>
        <v>0.173213426</v>
      </c>
      <c r="AZ676" s="160">
        <f>AZ672*'Assumptions (Wind)'!AY38*'Assumptions (Wind)'!AY39*365/10^9</f>
        <v>0.183850915</v>
      </c>
      <c r="BA676" s="160">
        <f>BA672*'Assumptions (Wind)'!AZ38*'Assumptions (Wind)'!AZ39*365/10^9</f>
        <v>0.1937474817</v>
      </c>
    </row>
    <row r="677" ht="15.75" customHeight="1">
      <c r="A677" s="241" t="s">
        <v>46</v>
      </c>
      <c r="B677" s="159" t="s">
        <v>149</v>
      </c>
      <c r="C677" s="171">
        <f t="array" ref="C677:V677">transpose('Assumptions (Wind)'!V114:V133)</f>
        <v>1.8</v>
      </c>
      <c r="D677" s="172">
        <v>0.0</v>
      </c>
      <c r="E677" s="172">
        <v>0.0</v>
      </c>
      <c r="F677" s="172">
        <v>0.0</v>
      </c>
      <c r="G677" s="172">
        <v>27.0</v>
      </c>
      <c r="H677" s="172">
        <v>0.0</v>
      </c>
      <c r="I677" s="172">
        <v>0.0</v>
      </c>
      <c r="J677" s="172">
        <v>0.0</v>
      </c>
      <c r="K677" s="172">
        <v>0.0</v>
      </c>
      <c r="L677" s="172">
        <v>0.0</v>
      </c>
      <c r="M677" s="172">
        <v>0.0</v>
      </c>
      <c r="N677" s="172">
        <v>0.0</v>
      </c>
      <c r="O677" s="172">
        <v>0.0</v>
      </c>
      <c r="P677" s="172">
        <v>0.0</v>
      </c>
      <c r="Q677" s="172">
        <v>0.0</v>
      </c>
      <c r="R677" s="172">
        <v>0.0</v>
      </c>
      <c r="S677" s="172">
        <v>208.0</v>
      </c>
      <c r="T677" s="172">
        <v>0.0</v>
      </c>
      <c r="U677" s="172">
        <v>0.0</v>
      </c>
      <c r="V677" s="172">
        <v>0.0</v>
      </c>
      <c r="W677" s="152">
        <v>0.0</v>
      </c>
      <c r="X677" s="148">
        <f t="shared" ref="X677:BA677" si="34">if(X672&gt;X671,X672-X671,0)</f>
        <v>155.5596406</v>
      </c>
      <c r="Y677" s="148">
        <f t="shared" si="34"/>
        <v>155.5596406</v>
      </c>
      <c r="Z677" s="148">
        <f t="shared" si="34"/>
        <v>155.5596406</v>
      </c>
      <c r="AA677" s="148">
        <f t="shared" si="34"/>
        <v>155.5596406</v>
      </c>
      <c r="AB677" s="148">
        <f t="shared" si="34"/>
        <v>155.5596406</v>
      </c>
      <c r="AC677" s="148">
        <f t="shared" si="34"/>
        <v>155.5596406</v>
      </c>
      <c r="AD677" s="148">
        <f t="shared" si="34"/>
        <v>155.5596406</v>
      </c>
      <c r="AE677" s="148">
        <f t="shared" si="34"/>
        <v>157.3596406</v>
      </c>
      <c r="AF677" s="148">
        <f t="shared" si="34"/>
        <v>155.5596406</v>
      </c>
      <c r="AG677" s="148">
        <f t="shared" si="34"/>
        <v>155.5596406</v>
      </c>
      <c r="AH677" s="148">
        <f t="shared" si="34"/>
        <v>155.5596406</v>
      </c>
      <c r="AI677" s="148">
        <f t="shared" si="34"/>
        <v>182.5596406</v>
      </c>
      <c r="AJ677" s="148">
        <f t="shared" si="34"/>
        <v>155.5596406</v>
      </c>
      <c r="AK677" s="148">
        <f t="shared" si="34"/>
        <v>155.5596406</v>
      </c>
      <c r="AL677" s="148">
        <f t="shared" si="34"/>
        <v>155.5596406</v>
      </c>
      <c r="AM677" s="148">
        <f t="shared" si="34"/>
        <v>155.5596406</v>
      </c>
      <c r="AN677" s="148">
        <f t="shared" si="34"/>
        <v>155.5596406</v>
      </c>
      <c r="AO677" s="148">
        <f t="shared" si="34"/>
        <v>155.5596406</v>
      </c>
      <c r="AP677" s="148">
        <f t="shared" si="34"/>
        <v>155.5596406</v>
      </c>
      <c r="AQ677" s="148">
        <f t="shared" si="34"/>
        <v>155.5596406</v>
      </c>
      <c r="AR677" s="148">
        <f t="shared" si="34"/>
        <v>155.5596406</v>
      </c>
      <c r="AS677" s="148">
        <f t="shared" si="34"/>
        <v>155.5596406</v>
      </c>
      <c r="AT677" s="148">
        <f t="shared" si="34"/>
        <v>155.5596406</v>
      </c>
      <c r="AU677" s="148">
        <f t="shared" si="34"/>
        <v>363.5596406</v>
      </c>
      <c r="AV677" s="148">
        <f t="shared" si="34"/>
        <v>155.5596406</v>
      </c>
      <c r="AW677" s="148">
        <f t="shared" si="34"/>
        <v>155.5596406</v>
      </c>
      <c r="AX677" s="148">
        <f t="shared" si="34"/>
        <v>155.5596406</v>
      </c>
      <c r="AY677" s="148">
        <f t="shared" si="34"/>
        <v>155.5596406</v>
      </c>
      <c r="AZ677" s="148">
        <f t="shared" si="34"/>
        <v>311.1192812</v>
      </c>
      <c r="BA677" s="148">
        <f t="shared" si="34"/>
        <v>311.1192812</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0.002311358585</v>
      </c>
      <c r="D679" s="176">
        <f t="shared" si="35"/>
        <v>0</v>
      </c>
      <c r="E679" s="176">
        <f t="shared" si="35"/>
        <v>0.01651912128</v>
      </c>
      <c r="F679" s="176">
        <f t="shared" si="35"/>
        <v>0.01530177994</v>
      </c>
      <c r="G679" s="176">
        <f t="shared" si="35"/>
        <v>0</v>
      </c>
      <c r="H679" s="176">
        <f t="shared" si="35"/>
        <v>0</v>
      </c>
      <c r="I679" s="176">
        <f t="shared" si="35"/>
        <v>0</v>
      </c>
      <c r="J679" s="176">
        <f t="shared" si="35"/>
        <v>0</v>
      </c>
      <c r="K679" s="176">
        <f t="shared" si="35"/>
        <v>0</v>
      </c>
      <c r="L679" s="176">
        <f t="shared" si="35"/>
        <v>0</v>
      </c>
      <c r="M679" s="176">
        <f t="shared" si="35"/>
        <v>0</v>
      </c>
      <c r="N679" s="176">
        <f t="shared" si="35"/>
        <v>0</v>
      </c>
      <c r="O679" s="176">
        <f t="shared" si="35"/>
        <v>0</v>
      </c>
      <c r="P679" s="176">
        <f t="shared" si="35"/>
        <v>0</v>
      </c>
      <c r="Q679" s="176">
        <f t="shared" si="35"/>
        <v>0.1804850926</v>
      </c>
      <c r="R679" s="176">
        <f t="shared" si="35"/>
        <v>0.1659921864</v>
      </c>
      <c r="S679" s="176">
        <f t="shared" si="35"/>
        <v>0</v>
      </c>
      <c r="T679" s="176">
        <f t="shared" si="35"/>
        <v>0</v>
      </c>
      <c r="U679" s="176">
        <f t="shared" si="35"/>
        <v>0</v>
      </c>
      <c r="V679" s="176">
        <f t="shared" si="35"/>
        <v>0.1359947406</v>
      </c>
      <c r="W679" s="176">
        <f t="shared" si="35"/>
        <v>0.2714749324</v>
      </c>
      <c r="X679" s="176">
        <f t="shared" si="35"/>
        <v>0.2706719449</v>
      </c>
      <c r="Y679" s="176">
        <f t="shared" si="35"/>
        <v>0.2697343031</v>
      </c>
      <c r="Z679" s="176">
        <f t="shared" si="35"/>
        <v>0.2686570586</v>
      </c>
      <c r="AA679" s="176">
        <f t="shared" si="35"/>
        <v>0.2672604413</v>
      </c>
      <c r="AB679" s="176">
        <f t="shared" si="35"/>
        <v>0.26570708</v>
      </c>
      <c r="AC679" s="176">
        <f t="shared" si="35"/>
        <v>0.2655187291</v>
      </c>
      <c r="AD679" s="176">
        <f t="shared" si="35"/>
        <v>0.26362407</v>
      </c>
      <c r="AE679" s="176">
        <f t="shared" si="35"/>
        <v>0.2598611784</v>
      </c>
      <c r="AF679" s="176">
        <f t="shared" si="35"/>
        <v>0.2574273168</v>
      </c>
      <c r="AG679" s="176">
        <f t="shared" si="35"/>
        <v>0.276698798</v>
      </c>
      <c r="AH679" s="176">
        <f t="shared" si="35"/>
        <v>0.2792715921</v>
      </c>
      <c r="AI679" s="176">
        <f t="shared" si="35"/>
        <v>0.2591297206</v>
      </c>
      <c r="AJ679" s="176">
        <f t="shared" si="35"/>
        <v>0.2614829467</v>
      </c>
      <c r="AK679" s="176">
        <f t="shared" si="35"/>
        <v>0.263617455</v>
      </c>
      <c r="AL679" s="176">
        <f t="shared" si="35"/>
        <v>0.2659517723</v>
      </c>
      <c r="AM679" s="176">
        <f t="shared" si="35"/>
        <v>0.2680565769</v>
      </c>
      <c r="AN679" s="176">
        <f t="shared" si="35"/>
        <v>0.2703668426</v>
      </c>
      <c r="AO679" s="176">
        <f t="shared" si="35"/>
        <v>0.2724362896</v>
      </c>
      <c r="AP679" s="176">
        <f t="shared" si="35"/>
        <v>0.2747169851</v>
      </c>
      <c r="AQ679" s="176">
        <f t="shared" si="35"/>
        <v>0.2767450214</v>
      </c>
      <c r="AR679" s="176">
        <f t="shared" si="35"/>
        <v>0.2789902304</v>
      </c>
      <c r="AS679" s="176">
        <f t="shared" si="35"/>
        <v>0.4688142164</v>
      </c>
      <c r="AT679" s="176">
        <f t="shared" si="35"/>
        <v>0.4720699453</v>
      </c>
      <c r="AU679" s="176">
        <f t="shared" si="35"/>
        <v>0.2850991096</v>
      </c>
      <c r="AV679" s="176">
        <f t="shared" si="35"/>
        <v>0.2869917994</v>
      </c>
      <c r="AW679" s="176">
        <f t="shared" si="35"/>
        <v>0.2891170354</v>
      </c>
      <c r="AX679" s="176">
        <f t="shared" si="35"/>
        <v>0.4364153185</v>
      </c>
      <c r="AY679" s="176">
        <f t="shared" si="35"/>
        <v>0.5854625692</v>
      </c>
      <c r="AZ679" s="176">
        <f t="shared" si="35"/>
        <v>0.2944780443</v>
      </c>
      <c r="BA679" s="176">
        <f t="shared" si="35"/>
        <v>0</v>
      </c>
    </row>
    <row r="680" ht="15.75" hidden="1" customHeight="1" outlineLevel="1">
      <c r="A680" s="241"/>
      <c r="B680" s="38"/>
      <c r="C680" s="177">
        <f>IF($C$677&gt;0,2*'Assumptions (Wind)'!$V$18*Model!$C$677*'Assumptions (Wind)'!B$2/10^9,0)</f>
        <v>0.002311358585</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0.01651912128</v>
      </c>
      <c r="F684" s="177">
        <f>IF($G$677&gt;0,'Assumptions (Wind)'!$V$18*Model!$G$677*'Assumptions (Wind)'!E$2/10^9,0)</f>
        <v>0.01530177994</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v>
      </c>
      <c r="H686" s="177">
        <f>IF($I$677&gt;0,'Assumptions (Wind)'!$V$18*Model!$I$677*'Assumptions (Wind)'!G$2/10^9,0)</f>
        <v>0</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v>
      </c>
      <c r="I687" s="177">
        <f>IF($J$677&gt;0,'Assumptions (Wind)'!$V$18*Model!$J$677*'Assumptions (Wind)'!H$2/10^9,0)</f>
        <v>0</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v>
      </c>
      <c r="J688" s="177">
        <f>IF($K$677&gt;0,'Assumptions (Wind)'!$V$18*Model!$K$677*'Assumptions (Wind)'!I$2/10^9,0)</f>
        <v>0</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v>
      </c>
      <c r="K689" s="177">
        <f>IF($L$677&gt;0,'Assumptions (Wind)'!$V$18*Model!$L$677*'Assumptions (Wind)'!J$2/10^9,0)</f>
        <v>0</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v>
      </c>
      <c r="L690" s="177">
        <f>IF($M$677&gt;0,'Assumptions (Wind)'!$V$18*Model!$M$677*'Assumptions (Wind)'!K$2/10^9,0)</f>
        <v>0</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v>
      </c>
      <c r="M691" s="160">
        <f>IF($N$677&gt;0,'Assumptions (Wind)'!$V$18*Model!$N$677*'Assumptions (Wind)'!L$2/10^9,0)</f>
        <v>0</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v>
      </c>
      <c r="N692" s="160">
        <f>IF($O$677&gt;0,'Assumptions (Wind)'!$V$18*Model!$O$677*'Assumptions (Wind)'!M$2/10^9,0)</f>
        <v>0</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v>
      </c>
      <c r="P694" s="177">
        <f>IF($Q$677&gt;0,'Assumptions (Wind)'!$V$18*Model!$Q$677*'Assumptions (Wind)'!O$2/10^9,0)</f>
        <v>0</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0.1804850926</v>
      </c>
      <c r="R696" s="160">
        <f>IF($S$677&gt;0,'Assumptions (Wind)'!$V$18*Model!$S$677*'Assumptions (Wind)'!Q$2/10^9,0)</f>
        <v>0.1659921864</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v>
      </c>
      <c r="S697" s="160">
        <f>IF($T$677&gt;0,'Assumptions (Wind)'!$V$18*Model!$T$677*'Assumptions (Wind)'!R$2/10^9,0)</f>
        <v>0</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v>
      </c>
      <c r="T698" s="177">
        <f>IF($U$677&gt;0,'Assumptions (Wind)'!$V$18*Model!$U$677*'Assumptions (Wind)'!S$2/10^9,0)</f>
        <v>0</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0.1359947406</v>
      </c>
      <c r="W701" s="160">
        <f>IF($X$677&gt;0,'Assumptions (Wind)'!$V$18*Model!$X$677*'Assumptions (Wind)'!V$2/10^9,0)</f>
        <v>0.1357374662</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0.1357374662</v>
      </c>
      <c r="X702" s="160">
        <f>IF($Y$677&gt;0,'Assumptions (Wind)'!$V$18*Model!$Y$677*'Assumptions (Wind)'!W$2/10^9,0)</f>
        <v>0.1353359724</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0.1353359724</v>
      </c>
      <c r="Y703" s="160">
        <f>IF($Z$677&gt;0,'Assumptions (Wind)'!$V$18*Model!$Z$677*'Assumptions (Wind)'!X$2/10^9,0)</f>
        <v>0.1348671515</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0.1348671515</v>
      </c>
      <c r="Z704" s="160">
        <f>IF($AA$677&gt;0,'Assumptions (Wind)'!$V$18*Model!$AA$677*'Assumptions (Wind)'!Y$2/10^9,0)</f>
        <v>0.1343285293</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0.1343285293</v>
      </c>
      <c r="AA705" s="160">
        <f>IF($AB$677&gt;0,'Assumptions (Wind)'!$V$18*Model!$AB$677*'Assumptions (Wind)'!Z$2/10^9,0)</f>
        <v>0.1336302207</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0.1336302207</v>
      </c>
      <c r="AB706" s="160">
        <f>IF($AC$677&gt;0,'Assumptions (Wind)'!$V$18*Model!$AC$677*'Assumptions (Wind)'!AA$2/10^9,0)</f>
        <v>0.13285354</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0.13285354</v>
      </c>
      <c r="AC707" s="160">
        <f>IF($AD$677&gt;0,'Assumptions (Wind)'!$V$18*Model!$AD$677*'Assumptions (Wind)'!AB$2/10^9,0)</f>
        <v>0.1319956952</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0.1335230339</v>
      </c>
      <c r="AD708" s="160">
        <f>IF($AE$677&gt;0,'Assumptions (Wind)'!$V$18*Model!$AE$677*'Assumptions (Wind)'!AC$2/10^9,0)</f>
        <v>0.132570255</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0.131053815</v>
      </c>
      <c r="AE709" s="160">
        <f>IF($AF$677&gt;0,'Assumptions (Wind)'!$V$18*Model!$AF$677*'Assumptions (Wind)'!AD$2/10^9,0)</f>
        <v>0.1299305892</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0.1299305892</v>
      </c>
      <c r="AF710" s="160">
        <f>IF($AG$677&gt;0,'Assumptions (Wind)'!$V$18*Model!$AG$677*'Assumptions (Wind)'!AE$2/10^9,0)</f>
        <v>0.1287136584</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0.1287136584</v>
      </c>
      <c r="AG711" s="160">
        <f>IF($AH$677&gt;0,'Assumptions (Wind)'!$V$18*Model!$AH$677*'Assumptions (Wind)'!AF$2/10^9,0)</f>
        <v>0.1273017185</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0.1493970794</v>
      </c>
      <c r="AH712" s="160">
        <f>IF($AI$677&gt;0,'Assumptions (Wind)'!$V$18*Model!$AI$677*'Assumptions (Wind)'!AG$2/10^9,0)</f>
        <v>0.1507861998</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0.1284853923</v>
      </c>
      <c r="AI713" s="160">
        <f>IF($AJ$677&gt;0,'Assumptions (Wind)'!$V$18*Model!$AJ$677*'Assumptions (Wind)'!AH$2/10^9,0)</f>
        <v>0.1295648603</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0.1295648603</v>
      </c>
      <c r="AJ714" s="160">
        <f>IF($AK$677&gt;0,'Assumptions (Wind)'!$V$18*Model!$AK$677*'Assumptions (Wind)'!AI$2/10^9,0)</f>
        <v>0.1307414734</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0.1307414734</v>
      </c>
      <c r="AK715" s="160">
        <f>IF($AL$677&gt;0,'Assumptions (Wind)'!$V$18*Model!$AL$677*'Assumptions (Wind)'!AJ$2/10^9,0)</f>
        <v>0.1318087275</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0.1318087275</v>
      </c>
      <c r="AL716" s="160">
        <f>IF($AM$677&gt;0,'Assumptions (Wind)'!$V$18*Model!$AM$677*'Assumptions (Wind)'!AK$2/10^9,0)</f>
        <v>0.1329758861</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0.1329758861</v>
      </c>
      <c r="AM717" s="160">
        <f>IF($AN$677&gt;0,'Assumptions (Wind)'!$V$18*Model!$AN$677*'Assumptions (Wind)'!AL$2/10^9,0)</f>
        <v>0.1340282884</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0.1340282884</v>
      </c>
      <c r="AN718" s="160">
        <f>IF($AO$677&gt;0,'Assumptions (Wind)'!$V$18*Model!$AO$677*'Assumptions (Wind)'!AM$2/10^9,0)</f>
        <v>0.1351834213</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0.1351834213</v>
      </c>
      <c r="AO719" s="160">
        <f>IF($AP$677&gt;0,'Assumptions (Wind)'!$V$18*Model!$AP$677*'Assumptions (Wind)'!AN$2/10^9,0)</f>
        <v>0.1362181448</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0.1362181448</v>
      </c>
      <c r="AP720" s="160">
        <f>IF($AQ$677&gt;0,'Assumptions (Wind)'!$V$18*Model!$AQ$677*'Assumptions (Wind)'!AO$2/10^9,0)</f>
        <v>0.1373584925</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0.1373584925</v>
      </c>
      <c r="AQ721" s="160">
        <f>IF($AR$677&gt;0,'Assumptions (Wind)'!$V$18*Model!$AR$677*'Assumptions (Wind)'!AP$2/10^9,0)</f>
        <v>0.1383725107</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0.1383725107</v>
      </c>
      <c r="AR722" s="160">
        <f>IF($AS$677&gt;0,'Assumptions (Wind)'!$V$18*Model!$AS$677*'Assumptions (Wind)'!AQ$2/10^9,0)</f>
        <v>0.1394951152</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0.1394951152</v>
      </c>
      <c r="AS723" s="160">
        <f>IF($AT$677&gt;0,'Assumptions (Wind)'!$V$18*Model!$AT$677*'Assumptions (Wind)'!AR$2/10^9,0)</f>
        <v>0.1404851903</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0.3283290261</v>
      </c>
      <c r="AT724" s="181">
        <f>IF($AU$677&gt;0,'Assumptions (Wind)'!$V$18*Model!$AU$677*'Assumptions (Wind)'!AS$2/10^9,0)</f>
        <v>0.330609141</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0.1414608043</v>
      </c>
      <c r="AU725" s="160">
        <f>IF($AV$677&gt;0,'Assumptions (Wind)'!$V$18*Model!$AV$677*'Assumptions (Wind)'!AT$2/10^9,0)</f>
        <v>0.1425495548</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0.1425495548</v>
      </c>
      <c r="AV726" s="160">
        <f>IF($AW$677&gt;0,'Assumptions (Wind)'!$V$18*Model!$AW$677*'Assumptions (Wind)'!AU$2/10^9,0)</f>
        <v>0.1434958997</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0.1434958997</v>
      </c>
      <c r="AW727" s="160">
        <f>IF($AX$677&gt;0,'Assumptions (Wind)'!$V$18*Model!$AX$677*'Assumptions (Wind)'!AV$2/10^9,0)</f>
        <v>0.1445585177</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0.1445585177</v>
      </c>
      <c r="AX728" s="160">
        <f>IF($AY$677&gt;0,'Assumptions (Wind)'!$V$18*Model!$AY$677*'Assumptions (Wind)'!AW$2/10^9,0)</f>
        <v>0.1454717728</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0.2909435457</v>
      </c>
      <c r="AY729" s="160">
        <f>IF($AZ$677&gt;0,'Assumptions (Wind)'!$V$18*Model!$AZ$677*'Assumptions (Wind)'!AX$2/10^9,0)</f>
        <v>0.2927312846</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0.2927312846</v>
      </c>
      <c r="AZ730" s="160">
        <f>IF($BA$677&gt;0,'Assumptions (Wind)'!$V$18*Model!$BA$677*'Assumptions (Wind)'!AY$2/10^9,0)</f>
        <v>0.2944780443</v>
      </c>
    </row>
    <row r="731" ht="15.75" customHeight="1" collapsed="1">
      <c r="A731" s="239" t="s">
        <v>52</v>
      </c>
      <c r="B731" s="150" t="s">
        <v>351</v>
      </c>
      <c r="C731" s="244">
        <f>C679*'Assumptions (Wind)'!$V$8</f>
        <v>0.001386815151</v>
      </c>
      <c r="D731" s="244">
        <f>D679*'Assumptions (Wind)'!$V$8</f>
        <v>0</v>
      </c>
      <c r="E731" s="244">
        <f>E679*'Assumptions (Wind)'!$V$8</f>
        <v>0.009911472765</v>
      </c>
      <c r="F731" s="244">
        <f>F679*'Assumptions (Wind)'!$V$8</f>
        <v>0.009181067964</v>
      </c>
      <c r="G731" s="244">
        <f>G679*'Assumptions (Wind)'!$V$8</f>
        <v>0</v>
      </c>
      <c r="H731" s="244">
        <f>H679*'Assumptions (Wind)'!$V$8</f>
        <v>0</v>
      </c>
      <c r="I731" s="244">
        <f>I679*'Assumptions (Wind)'!$V$8</f>
        <v>0</v>
      </c>
      <c r="J731" s="244">
        <f>J679*'Assumptions (Wind)'!$V$8</f>
        <v>0</v>
      </c>
      <c r="K731" s="244">
        <f>K679*'Assumptions (Wind)'!$V$8</f>
        <v>0</v>
      </c>
      <c r="L731" s="244">
        <f>L679*'Assumptions (Wind)'!$V$8</f>
        <v>0</v>
      </c>
      <c r="M731" s="244">
        <f>M679*'Assumptions (Wind)'!$V$8</f>
        <v>0</v>
      </c>
      <c r="N731" s="244">
        <f>N679*'Assumptions (Wind)'!$V$8</f>
        <v>0</v>
      </c>
      <c r="O731" s="244">
        <f>O679*'Assumptions (Wind)'!$V$8</f>
        <v>0</v>
      </c>
      <c r="P731" s="244">
        <f>P679*'Assumptions (Wind)'!$V$8</f>
        <v>0</v>
      </c>
      <c r="Q731" s="244">
        <f>Q679*'Assumptions (Wind)'!$V$8</f>
        <v>0.1082910556</v>
      </c>
      <c r="R731" s="244">
        <f>R679*'Assumptions (Wind)'!$V$8</f>
        <v>0.09959531184</v>
      </c>
      <c r="S731" s="244">
        <f>S679*'Assumptions (Wind)'!$V$8</f>
        <v>0</v>
      </c>
      <c r="T731" s="244">
        <f>T679*'Assumptions (Wind)'!$V$8</f>
        <v>0</v>
      </c>
      <c r="U731" s="244">
        <f>U679*'Assumptions (Wind)'!$V$8</f>
        <v>0</v>
      </c>
      <c r="V731" s="244">
        <f>V679*'Assumptions (Wind)'!$V$8</f>
        <v>0.08159684437</v>
      </c>
      <c r="W731" s="244">
        <f>W679*'Assumptions (Wind)'!$V$8</f>
        <v>0.1628849594</v>
      </c>
      <c r="X731" s="244">
        <f>X679*'Assumptions (Wind)'!$V$8</f>
        <v>0.1624031669</v>
      </c>
      <c r="Y731" s="244">
        <f>Y679*'Assumptions (Wind)'!$V$8</f>
        <v>0.1618405818</v>
      </c>
      <c r="Z731" s="244">
        <f>Z679*'Assumptions (Wind)'!$V$8</f>
        <v>0.1611942352</v>
      </c>
      <c r="AA731" s="244">
        <f>AA679*'Assumptions (Wind)'!$V$8</f>
        <v>0.1603562648</v>
      </c>
      <c r="AB731" s="244">
        <f>AB679*'Assumptions (Wind)'!$V$8</f>
        <v>0.159424248</v>
      </c>
      <c r="AC731" s="244">
        <f>AC679*'Assumptions (Wind)'!$V$8</f>
        <v>0.1593112374</v>
      </c>
      <c r="AD731" s="244">
        <f>AD679*'Assumptions (Wind)'!$V$8</f>
        <v>0.158174442</v>
      </c>
      <c r="AE731" s="244">
        <f>AE679*'Assumptions (Wind)'!$V$8</f>
        <v>0.1559167071</v>
      </c>
      <c r="AF731" s="244">
        <f>AF679*'Assumptions (Wind)'!$V$8</f>
        <v>0.1544563901</v>
      </c>
      <c r="AG731" s="244">
        <f>AG679*'Assumptions (Wind)'!$V$8</f>
        <v>0.1660192788</v>
      </c>
      <c r="AH731" s="244">
        <f>AH679*'Assumptions (Wind)'!$V$8</f>
        <v>0.1675629553</v>
      </c>
      <c r="AI731" s="244">
        <f>AI679*'Assumptions (Wind)'!$V$8</f>
        <v>0.1554778323</v>
      </c>
      <c r="AJ731" s="244">
        <f>AJ679*'Assumptions (Wind)'!$V$8</f>
        <v>0.156889768</v>
      </c>
      <c r="AK731" s="244">
        <f>AK679*'Assumptions (Wind)'!$V$8</f>
        <v>0.158170473</v>
      </c>
      <c r="AL731" s="244">
        <f>AL679*'Assumptions (Wind)'!$V$8</f>
        <v>0.1595710634</v>
      </c>
      <c r="AM731" s="244">
        <f>AM679*'Assumptions (Wind)'!$V$8</f>
        <v>0.1608339461</v>
      </c>
      <c r="AN731" s="244">
        <f>AN679*'Assumptions (Wind)'!$V$8</f>
        <v>0.1622201055</v>
      </c>
      <c r="AO731" s="244">
        <f>AO679*'Assumptions (Wind)'!$V$8</f>
        <v>0.1634617738</v>
      </c>
      <c r="AP731" s="244">
        <f>AP679*'Assumptions (Wind)'!$V$8</f>
        <v>0.164830191</v>
      </c>
      <c r="AQ731" s="244">
        <f>AQ679*'Assumptions (Wind)'!$V$8</f>
        <v>0.1660470128</v>
      </c>
      <c r="AR731" s="244">
        <f>AR679*'Assumptions (Wind)'!$V$8</f>
        <v>0.1673941382</v>
      </c>
      <c r="AS731" s="244">
        <f>AS679*'Assumptions (Wind)'!$V$8</f>
        <v>0.2812885298</v>
      </c>
      <c r="AT731" s="244">
        <f>AT679*'Assumptions (Wind)'!$V$8</f>
        <v>0.2832419672</v>
      </c>
      <c r="AU731" s="244">
        <f>AU679*'Assumptions (Wind)'!$V$8</f>
        <v>0.1710594658</v>
      </c>
      <c r="AV731" s="244">
        <f>AV679*'Assumptions (Wind)'!$V$8</f>
        <v>0.1721950796</v>
      </c>
      <c r="AW731" s="244">
        <f>AW679*'Assumptions (Wind)'!$V$8</f>
        <v>0.1734702213</v>
      </c>
      <c r="AX731" s="244">
        <f>AX679*'Assumptions (Wind)'!$V$8</f>
        <v>0.2618491911</v>
      </c>
      <c r="AY731" s="244">
        <f>AY679*'Assumptions (Wind)'!$V$8</f>
        <v>0.3512775415</v>
      </c>
      <c r="AZ731" s="244">
        <f>AZ679*'Assumptions (Wind)'!$V$8</f>
        <v>0.1766868266</v>
      </c>
      <c r="BA731" s="244">
        <f>BA679*'Assumptions (Wind)'!$V$8</f>
        <v>0</v>
      </c>
    </row>
    <row r="732" ht="15.75" customHeight="1">
      <c r="A732" s="239" t="s">
        <v>54</v>
      </c>
      <c r="B732" s="150" t="s">
        <v>351</v>
      </c>
      <c r="C732" s="244">
        <f>C679*'Assumptions (Wind)'!$V$9</f>
        <v>0.000924543434</v>
      </c>
      <c r="D732" s="244">
        <f>D679*'Assumptions (Wind)'!$V$9</f>
        <v>0</v>
      </c>
      <c r="E732" s="244">
        <f>E679*'Assumptions (Wind)'!$V$9</f>
        <v>0.00660764851</v>
      </c>
      <c r="F732" s="244">
        <f>F679*'Assumptions (Wind)'!$V$9</f>
        <v>0.006120711976</v>
      </c>
      <c r="G732" s="244">
        <f>G679*'Assumptions (Wind)'!$V$9</f>
        <v>0</v>
      </c>
      <c r="H732" s="244">
        <f>H679*'Assumptions (Wind)'!$V$9</f>
        <v>0</v>
      </c>
      <c r="I732" s="244">
        <f>I679*'Assumptions (Wind)'!$V$9</f>
        <v>0</v>
      </c>
      <c r="J732" s="244">
        <f>J679*'Assumptions (Wind)'!$V$9</f>
        <v>0</v>
      </c>
      <c r="K732" s="244">
        <f>K679*'Assumptions (Wind)'!$V$9</f>
        <v>0</v>
      </c>
      <c r="L732" s="244">
        <f>L679*'Assumptions (Wind)'!$V$9</f>
        <v>0</v>
      </c>
      <c r="M732" s="244">
        <f>M679*'Assumptions (Wind)'!$V$9</f>
        <v>0</v>
      </c>
      <c r="N732" s="244">
        <f>N679*'Assumptions (Wind)'!$V$9</f>
        <v>0</v>
      </c>
      <c r="O732" s="244">
        <f>O679*'Assumptions (Wind)'!$V$9</f>
        <v>0</v>
      </c>
      <c r="P732" s="244">
        <f>P679*'Assumptions (Wind)'!$V$9</f>
        <v>0</v>
      </c>
      <c r="Q732" s="244">
        <f>Q679*'Assumptions (Wind)'!$V$9</f>
        <v>0.07219403705</v>
      </c>
      <c r="R732" s="244">
        <f>R679*'Assumptions (Wind)'!$V$9</f>
        <v>0.06639687456</v>
      </c>
      <c r="S732" s="244">
        <f>S679*'Assumptions (Wind)'!$V$9</f>
        <v>0</v>
      </c>
      <c r="T732" s="244">
        <f>T679*'Assumptions (Wind)'!$V$9</f>
        <v>0</v>
      </c>
      <c r="U732" s="244">
        <f>U679*'Assumptions (Wind)'!$V$9</f>
        <v>0</v>
      </c>
      <c r="V732" s="244">
        <f>V679*'Assumptions (Wind)'!$V$9</f>
        <v>0.05439789625</v>
      </c>
      <c r="W732" s="244">
        <f>W679*'Assumptions (Wind)'!$V$9</f>
        <v>0.108589973</v>
      </c>
      <c r="X732" s="244">
        <f>X679*'Assumptions (Wind)'!$V$9</f>
        <v>0.108268778</v>
      </c>
      <c r="Y732" s="244">
        <f>Y679*'Assumptions (Wind)'!$V$9</f>
        <v>0.1078937212</v>
      </c>
      <c r="Z732" s="244">
        <f>Z679*'Assumptions (Wind)'!$V$9</f>
        <v>0.1074628234</v>
      </c>
      <c r="AA732" s="244">
        <f>AA679*'Assumptions (Wind)'!$V$9</f>
        <v>0.1069041765</v>
      </c>
      <c r="AB732" s="244">
        <f>AB679*'Assumptions (Wind)'!$V$9</f>
        <v>0.106282832</v>
      </c>
      <c r="AC732" s="244">
        <f>AC679*'Assumptions (Wind)'!$V$9</f>
        <v>0.1062074916</v>
      </c>
      <c r="AD732" s="244">
        <f>AD679*'Assumptions (Wind)'!$V$9</f>
        <v>0.105449628</v>
      </c>
      <c r="AE732" s="244">
        <f>AE679*'Assumptions (Wind)'!$V$9</f>
        <v>0.1039444714</v>
      </c>
      <c r="AF732" s="244">
        <f>AF679*'Assumptions (Wind)'!$V$9</f>
        <v>0.1029709267</v>
      </c>
      <c r="AG732" s="244">
        <f>AG679*'Assumptions (Wind)'!$V$9</f>
        <v>0.1106795192</v>
      </c>
      <c r="AH732" s="244">
        <f>AH679*'Assumptions (Wind)'!$V$9</f>
        <v>0.1117086368</v>
      </c>
      <c r="AI732" s="244">
        <f>AI679*'Assumptions (Wind)'!$V$9</f>
        <v>0.1036518882</v>
      </c>
      <c r="AJ732" s="244">
        <f>AJ679*'Assumptions (Wind)'!$V$9</f>
        <v>0.1045931787</v>
      </c>
      <c r="AK732" s="244">
        <f>AK679*'Assumptions (Wind)'!$V$9</f>
        <v>0.105446982</v>
      </c>
      <c r="AL732" s="244">
        <f>AL679*'Assumptions (Wind)'!$V$9</f>
        <v>0.1063807089</v>
      </c>
      <c r="AM732" s="244">
        <f>AM679*'Assumptions (Wind)'!$V$9</f>
        <v>0.1072226308</v>
      </c>
      <c r="AN732" s="244">
        <f>AN679*'Assumptions (Wind)'!$V$9</f>
        <v>0.108146737</v>
      </c>
      <c r="AO732" s="244">
        <f>AO679*'Assumptions (Wind)'!$V$9</f>
        <v>0.1089745159</v>
      </c>
      <c r="AP732" s="244">
        <f>AP679*'Assumptions (Wind)'!$V$9</f>
        <v>0.109886794</v>
      </c>
      <c r="AQ732" s="244">
        <f>AQ679*'Assumptions (Wind)'!$V$9</f>
        <v>0.1106980085</v>
      </c>
      <c r="AR732" s="244">
        <f>AR679*'Assumptions (Wind)'!$V$9</f>
        <v>0.1115960922</v>
      </c>
      <c r="AS732" s="244">
        <f>AS679*'Assumptions (Wind)'!$V$9</f>
        <v>0.1875256866</v>
      </c>
      <c r="AT732" s="244">
        <f>AT679*'Assumptions (Wind)'!$V$9</f>
        <v>0.1888279781</v>
      </c>
      <c r="AU732" s="244">
        <f>AU679*'Assumptions (Wind)'!$V$9</f>
        <v>0.1140396438</v>
      </c>
      <c r="AV732" s="244">
        <f>AV679*'Assumptions (Wind)'!$V$9</f>
        <v>0.1147967198</v>
      </c>
      <c r="AW732" s="244">
        <f>AW679*'Assumptions (Wind)'!$V$9</f>
        <v>0.1156468142</v>
      </c>
      <c r="AX732" s="244">
        <f>AX679*'Assumptions (Wind)'!$V$9</f>
        <v>0.1745661274</v>
      </c>
      <c r="AY732" s="244">
        <f>AY679*'Assumptions (Wind)'!$V$9</f>
        <v>0.2341850277</v>
      </c>
      <c r="AZ732" s="244">
        <f>AZ679*'Assumptions (Wind)'!$V$9</f>
        <v>0.1177912177</v>
      </c>
      <c r="BA732" s="244">
        <f>BA679*'Assumptions (Wind)'!$V$9</f>
        <v>0</v>
      </c>
    </row>
    <row r="733" ht="15.75" customHeight="1">
      <c r="A733" s="239" t="s">
        <v>359</v>
      </c>
      <c r="B733" s="150" t="s">
        <v>351</v>
      </c>
      <c r="C733" s="177">
        <f t="array" ref="C733">SUM(IF(ISERROR(C734:C784),"",C734:C784))</f>
        <v>-0.00009573114079</v>
      </c>
      <c r="D733" s="177">
        <f t="array" ref="D733">SUM(IF(ISERROR(D734:D784),"",D734:D784))</f>
        <v>-0.0001033896321</v>
      </c>
      <c r="E733" s="177">
        <f t="array" ref="E733">SUM(IF(ISERROR(E734:E784),"",E734:E784))</f>
        <v>-0.0001116608026</v>
      </c>
      <c r="F733" s="177">
        <f t="array" ref="F733">SUM(IF(ISERROR(F734:F784),"",F734:F784))</f>
        <v>-0.0001205936668</v>
      </c>
      <c r="G733" s="177">
        <f t="array" ref="G733">SUM(IF(ISERROR(G734:G784),"",G734:G784))</f>
        <v>-0.001448189485</v>
      </c>
      <c r="H733" s="177">
        <f t="array" ref="H733">SUM(IF(ISERROR(H734:H784),"",H734:H784))</f>
        <v>-0.001564044643</v>
      </c>
      <c r="I733" s="177">
        <f t="array" ref="I733">SUM(IF(ISERROR(I734:I784),"",I734:I784))</f>
        <v>-0.001689168215</v>
      </c>
      <c r="J733" s="177">
        <f t="array" ref="J733">SUM(IF(ISERROR(J734:J784),"",J734:J784))</f>
        <v>-0.001824301672</v>
      </c>
      <c r="K733" s="177">
        <f t="array" ref="K733">SUM(IF(ISERROR(K734:K784),"",K734:K784))</f>
        <v>-0.001970245806</v>
      </c>
      <c r="L733" s="177">
        <f t="array" ref="L733">SUM(IF(ISERROR(L734:L784),"",L734:L784))</f>
        <v>-0.001936498477</v>
      </c>
      <c r="M733" s="177">
        <f t="array" ref="M733">SUM(IF(ISERROR(M734:M784),"",M734:M784))</f>
        <v>-0.002091418355</v>
      </c>
      <c r="N733" s="177">
        <f t="array" ref="N733">SUM(IF(ISERROR(N734:N784),"",N734:N784))</f>
        <v>-0.002258731823</v>
      </c>
      <c r="O733" s="177">
        <f t="array" ref="O733">SUM(IF(ISERROR(O734:O784),"",O734:O784))</f>
        <v>-0.002439430369</v>
      </c>
      <c r="P733" s="177">
        <f t="array" ref="P733">SUM(IF(ISERROR(P734:P784),"",P734:P784))</f>
        <v>-0.002634584799</v>
      </c>
      <c r="Q733" s="177">
        <f t="array" ref="Q733">SUM(IF(ISERROR(Q734:Q784),"",Q734:Q784))</f>
        <v>0</v>
      </c>
      <c r="R733" s="177">
        <f t="array" ref="R733">SUM(IF(ISERROR(R734:R784),"",R734:R784))</f>
        <v>0</v>
      </c>
      <c r="S733" s="177">
        <f t="array" ref="S733">SUM(IF(ISERROR(S734:S784),"",S734:S784))</f>
        <v>-0.01435028965</v>
      </c>
      <c r="T733" s="177">
        <f t="array" ref="T733">SUM(IF(ISERROR(T734:T784),"",T734:T784))</f>
        <v>-0.01549831282</v>
      </c>
      <c r="U733" s="177">
        <f t="array" ref="U733">SUM(IF(ISERROR(U734:U784),"",U734:U784))</f>
        <v>-0.01673817785</v>
      </c>
      <c r="V733" s="177">
        <f t="array" ref="V733">SUM(IF(ISERROR(V734:V784),"",V734:V784))</f>
        <v>-0.01807723208</v>
      </c>
      <c r="W733" s="177">
        <f t="array" ref="W733">SUM(IF(ISERROR(W734:W784),"",W734:W784))</f>
        <v>-0.01952341064</v>
      </c>
      <c r="X733" s="177">
        <f t="array" ref="X733">SUM(IF(ISERROR(X734:X784),"",X734:X784))</f>
        <v>-0.03232914896</v>
      </c>
      <c r="Y733" s="177">
        <f t="array" ref="Y733">SUM(IF(ISERROR(Y734:Y784),"",Y734:Y784))</f>
        <v>-0.0461427174</v>
      </c>
      <c r="Z733" s="177">
        <f t="array" ref="Z733">SUM(IF(ISERROR(Z734:Z784),"",Z734:Z784))</f>
        <v>-0.06102532489</v>
      </c>
      <c r="AA733" s="177">
        <f t="array" ref="AA733">SUM(IF(ISERROR(AA734:AA784),"",AA734:AA784))</f>
        <v>-0.077056815</v>
      </c>
      <c r="AB733" s="177">
        <f t="array" ref="AB733">SUM(IF(ISERROR(AB734:AB784),"",AB734:AB784))</f>
        <v>-0.0943195935</v>
      </c>
      <c r="AC733" s="177">
        <f t="array" ref="AC733">SUM(IF(ISERROR(AC734:AC784),"",AC734:AC784))</f>
        <v>-0.08192110459</v>
      </c>
      <c r="AD733" s="177">
        <f t="array" ref="AD733">SUM(IF(ISERROR(AD734:AD784),"",AD734:AD784))</f>
        <v>-0.09944423733</v>
      </c>
      <c r="AE733" s="177">
        <f t="array" ref="AE733">SUM(IF(ISERROR(AE734:AE784),"",AE734:AE784))</f>
        <v>-0.1184207465</v>
      </c>
      <c r="AF733" s="177">
        <f t="array" ref="AF733">SUM(IF(ISERROR(AF734:AF784),"",AF734:AF784))</f>
        <v>-0.1387037782</v>
      </c>
      <c r="AG733" s="177">
        <f t="array" ref="AG733">SUM(IF(ISERROR(AG734:AG784),"",AG734:AG784))</f>
        <v>-0.1605125286</v>
      </c>
      <c r="AH733" s="177">
        <f t="array" ref="AH733">SUM(IF(ISERROR(AH734:AH784),"",AH734:AH784))</f>
        <v>-0.159682435</v>
      </c>
      <c r="AI733" s="177">
        <f t="array" ref="AI733">SUM(IF(ISERROR(AI734:AI784),"",AI734:AI784))</f>
        <v>-0.1606511672</v>
      </c>
      <c r="AJ733" s="177">
        <f t="array" ref="AJ733">SUM(IF(ISERROR(AJ734:AJ784),"",AJ734:AJ784))</f>
        <v>-0.1600301667</v>
      </c>
      <c r="AK733" s="177">
        <f t="array" ref="AK733">SUM(IF(ISERROR(AK734:AK784),"",AK734:AK784))</f>
        <v>-0.1595430111</v>
      </c>
      <c r="AL733" s="177">
        <f t="array" ref="AL733">SUM(IF(ISERROR(AL734:AL784),"",AL734:AL784))</f>
        <v>-0.1592204224</v>
      </c>
      <c r="AM733" s="177">
        <f t="array" ref="AM733">SUM(IF(ISERROR(AM734:AM784),"",AM734:AM784))</f>
        <v>-0.1590964609</v>
      </c>
      <c r="AN733" s="177">
        <f t="array" ref="AN733">SUM(IF(ISERROR(AN734:AN784),"",AN734:AN784))</f>
        <v>-0.1592006671</v>
      </c>
      <c r="AO733" s="177">
        <f t="array" ref="AO733">SUM(IF(ISERROR(AO734:AO784),"",AO734:AO784))</f>
        <v>-0.1592934004</v>
      </c>
      <c r="AP733" s="177">
        <f t="array" ref="AP733">SUM(IF(ISERROR(AP734:AP784),"",AP734:AP784))</f>
        <v>-0.1599410758</v>
      </c>
      <c r="AQ733" s="177">
        <f t="array" ref="AQ733">SUM(IF(ISERROR(AQ734:AQ784),"",AQ734:AQ784))</f>
        <v>-0.1609399032</v>
      </c>
      <c r="AR733" s="177">
        <f t="array" ref="AR733">SUM(IF(ISERROR(AR734:AR784),"",AR734:AR784))</f>
        <v>-0.1623429331</v>
      </c>
      <c r="AS733" s="177">
        <f t="array" ref="AS733">SUM(IF(ISERROR(AS734:AS784),"",AS734:AS784))</f>
        <v>-0.1599973074</v>
      </c>
      <c r="AT733" s="177">
        <f t="array" ref="AT733">SUM(IF(ISERROR(AT734:AT784),"",AT734:AT784))</f>
        <v>-0.1613189721</v>
      </c>
      <c r="AU733" s="177">
        <f t="array" ref="AU733">SUM(IF(ISERROR(AU734:AU784),"",AU734:AU784))</f>
        <v>-0.1782401969</v>
      </c>
      <c r="AV733" s="177">
        <f t="array" ref="AV733">SUM(IF(ISERROR(AV734:AV784),"",AV734:AV784))</f>
        <v>-0.1807858332</v>
      </c>
      <c r="AW733" s="177">
        <f t="array" ref="AW733">SUM(IF(ISERROR(AW734:AW784),"",AW734:AW784))</f>
        <v>-0.1834196134</v>
      </c>
      <c r="AX733" s="177">
        <f t="array" ref="AX733">SUM(IF(ISERROR(AX734:AX784),"",AX734:AX784))</f>
        <v>-0.1861488346</v>
      </c>
      <c r="AY733" s="177">
        <f t="array" ref="AY733">SUM(IF(ISERROR(AY734:AY784),"",AY734:AY784))</f>
        <v>-0.1889808369</v>
      </c>
      <c r="AZ733" s="177">
        <f t="array" ref="AZ733">SUM(IF(ISERROR(AZ734:AZ784),"",AZ734:AZ784))</f>
        <v>-0.2040056669</v>
      </c>
      <c r="BA733" s="177">
        <f t="array" ref="BA733">SUM(IF(ISERROR(BA734:BA784),"",BA734:BA784))</f>
        <v>-0.2201843843</v>
      </c>
      <c r="BB733" s="177">
        <f t="array" ref="BB733">SUM(IF(ISERROR(BB734:BB784),"",BB734:BB784))</f>
        <v>-0.2131439048</v>
      </c>
      <c r="BC733" s="177">
        <f t="array" ref="BC733">SUM(IF(ISERROR(BC734:BC784),"",BC734:BC784))</f>
        <v>-0.205349135</v>
      </c>
      <c r="BD733" s="177">
        <f t="array" ref="BD733">SUM(IF(ISERROR(BD734:BD784),"",BD734:BD784))</f>
        <v>-0.1967418728</v>
      </c>
      <c r="BE733" s="177">
        <f t="array" ref="BE733">SUM(IF(ISERROR(BE734:BE784),"",BE734:BE784))</f>
        <v>-0.1535604917</v>
      </c>
      <c r="BF733" s="177">
        <f t="array" ref="BF733">SUM(IF(ISERROR(BF734:BF784),"",BF734:BF784))</f>
        <v>-0.1404497799</v>
      </c>
      <c r="BG733" s="177">
        <f t="array" ref="BG733">SUM(IF(ISERROR(BG734:BG784),"",BG734:BG784))</f>
        <v>-0.1261082376</v>
      </c>
      <c r="BH733" s="177">
        <f t="array" ref="BH733">SUM(IF(ISERROR(BH734:BH784),"",BH734:BH784))</f>
        <v>-0.1104397351</v>
      </c>
      <c r="BI733" s="177">
        <f t="array" ref="BI733">SUM(IF(ISERROR(BI734:BI784),"",BI734:BI784))</f>
        <v>-0.09334107433</v>
      </c>
      <c r="BJ733" s="177">
        <f t="array" ref="BJ733">SUM(IF(ISERROR(BJ734:BJ784),"",BJ734:BJ784))</f>
        <v>-0.04861750336</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-0.00009573114079</v>
      </c>
      <c r="D734" s="177">
        <f>IF(and($C$677&gt;0,Model!X$1&lt;='Assumptions (Wind)'!$V$13),PPMT('Assumptions (Wind)'!$V$10,Model!X$1,'Assumptions (Wind)'!$V$13,'Assumptions (Wind)'!$V$8*Model!$C$677*'Assumptions (Wind)'!$B$2/10^9),0)</f>
        <v>-0.0001033896321</v>
      </c>
      <c r="E734" s="177">
        <f>IF(and($C$677&gt;0,Model!Y$1&lt;='Assumptions (Wind)'!$V$13),PPMT('Assumptions (Wind)'!$V$10,Model!Y$1,'Assumptions (Wind)'!$V$13,'Assumptions (Wind)'!$V$8*Model!$C$677*'Assumptions (Wind)'!$B$2/10^9),0)</f>
        <v>-0.0001116608026</v>
      </c>
      <c r="F734" s="177">
        <f>IF(and($C$677&gt;0,Model!Z$1&lt;='Assumptions (Wind)'!$V$13),PPMT('Assumptions (Wind)'!$V$10,Model!Z$1,'Assumptions (Wind)'!$V$13,'Assumptions (Wind)'!$V$8*Model!$C$677*'Assumptions (Wind)'!$B$2/10^9),0)</f>
        <v>-0.0001205936668</v>
      </c>
      <c r="G734" s="177">
        <f>IF(and($C$677&gt;0,Model!AA$1&lt;='Assumptions (Wind)'!$V$13),PPMT('Assumptions (Wind)'!$V$10,Model!AA$1,'Assumptions (Wind)'!$V$13,'Assumptions (Wind)'!$V$8*Model!$C$677*'Assumptions (Wind)'!$B$2/10^9),0)</f>
        <v>-0.0001302411602</v>
      </c>
      <c r="H734" s="177">
        <f>IF(and($C$677&gt;0,Model!AB$1&lt;='Assumptions (Wind)'!$V$13),PPMT('Assumptions (Wind)'!$V$10,Model!AB$1,'Assumptions (Wind)'!$V$13,'Assumptions (Wind)'!$V$8*Model!$C$677*'Assumptions (Wind)'!$B$2/10^9),0)</f>
        <v>-0.000140660453</v>
      </c>
      <c r="I734" s="177">
        <f>IF(and($C$677&gt;0,Model!AC$1&lt;='Assumptions (Wind)'!$V$13),PPMT('Assumptions (Wind)'!$V$10,Model!AC$1,'Assumptions (Wind)'!$V$13,'Assumptions (Wind)'!$V$8*Model!$C$677*'Assumptions (Wind)'!$B$2/10^9),0)</f>
        <v>-0.0001519132892</v>
      </c>
      <c r="J734" s="177">
        <f>IF(and($C$677&gt;0,Model!AD$1&lt;='Assumptions (Wind)'!$V$13),PPMT('Assumptions (Wind)'!$V$10,Model!AD$1,'Assumptions (Wind)'!$V$13,'Assumptions (Wind)'!$V$8*Model!$C$677*'Assumptions (Wind)'!$B$2/10^9),0)</f>
        <v>-0.0001640663524</v>
      </c>
      <c r="K734" s="177">
        <f>IF(and($C$677&gt;0,Model!AE$1&lt;='Assumptions (Wind)'!$V$13),PPMT('Assumptions (Wind)'!$V$10,Model!AE$1,'Assumptions (Wind)'!$V$13,'Assumptions (Wind)'!$V$8*Model!$C$677*'Assumptions (Wind)'!$B$2/10^9),0)</f>
        <v>-0.0001771916605</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-0.001317948324</v>
      </c>
      <c r="H738" s="160">
        <f>IF(and($G$677&gt;0,Model!X$1&lt;='Assumptions (Wind)'!$V$13),PPMT('Assumptions (Wind)'!$V$10,Model!X$1,'Assumptions (Wind)'!$V$13,'Assumptions (Wind)'!$V$8*Model!$G$677*AVERAGE('Assumptions (Wind)'!$D$2:$E$2)/10^9),0)</f>
        <v>-0.00142338419</v>
      </c>
      <c r="I738" s="160">
        <f>IF(and($G$677&gt;0,Model!Y$1&lt;='Assumptions (Wind)'!$V$13),PPMT('Assumptions (Wind)'!$V$10,Model!Y$1,'Assumptions (Wind)'!$V$13,'Assumptions (Wind)'!$V$8*Model!$G$677*AVERAGE('Assumptions (Wind)'!$D$2:$E$2)/10^9),0)</f>
        <v>-0.001537254926</v>
      </c>
      <c r="J738" s="160">
        <f>IF(and($G$677&gt;0,Model!Z$1&lt;='Assumptions (Wind)'!$V$13),PPMT('Assumptions (Wind)'!$V$10,Model!Z$1,'Assumptions (Wind)'!$V$13,'Assumptions (Wind)'!$V$8*Model!$G$677*AVERAGE('Assumptions (Wind)'!$D$2:$E$2)/10^9),0)</f>
        <v>-0.00166023532</v>
      </c>
      <c r="K738" s="160">
        <f>IF(and($G$677&gt;0,Model!AA$1&lt;='Assumptions (Wind)'!$V$13),PPMT('Assumptions (Wind)'!$V$10,Model!AA$1,'Assumptions (Wind)'!$V$13,'Assumptions (Wind)'!$V$8*Model!$G$677*AVERAGE('Assumptions (Wind)'!$D$2:$E$2)/10^9),0)</f>
        <v>-0.001793054145</v>
      </c>
      <c r="L738" s="160">
        <f>IF(and($G$677&gt;0,Model!AB$1&lt;='Assumptions (Wind)'!$V$13),PPMT('Assumptions (Wind)'!$V$10,Model!AB$1,'Assumptions (Wind)'!$V$13,'Assumptions (Wind)'!$V$8*Model!$G$677*AVERAGE('Assumptions (Wind)'!$D$2:$E$2)/10^9),0)</f>
        <v>-0.001936498477</v>
      </c>
      <c r="M738" s="160">
        <f>IF(and($G$677&gt;0,Model!AC$1&lt;='Assumptions (Wind)'!$V$13),PPMT('Assumptions (Wind)'!$V$10,Model!AC$1,'Assumptions (Wind)'!$V$13,'Assumptions (Wind)'!$V$8*Model!$G$677*AVERAGE('Assumptions (Wind)'!$D$2:$E$2)/10^9),0)</f>
        <v>-0.002091418355</v>
      </c>
      <c r="N738" s="160">
        <f>IF(and($G$677&gt;0,Model!AD$1&lt;='Assumptions (Wind)'!$V$13),PPMT('Assumptions (Wind)'!$V$10,Model!AD$1,'Assumptions (Wind)'!$V$13,'Assumptions (Wind)'!$V$8*Model!$G$677*AVERAGE('Assumptions (Wind)'!$D$2:$E$2)/10^9),0)</f>
        <v>-0.002258731823</v>
      </c>
      <c r="O738" s="160">
        <f>IF(and($G$677&gt;0,Model!AE$1&lt;='Assumptions (Wind)'!$V$13),PPMT('Assumptions (Wind)'!$V$10,Model!AE$1,'Assumptions (Wind)'!$V$13,'Assumptions (Wind)'!$V$8*Model!$G$677*AVERAGE('Assumptions (Wind)'!$D$2:$E$2)/10^9),0)</f>
        <v>-0.002439430369</v>
      </c>
      <c r="P738" s="160">
        <f>IF(and($G$677&gt;0,Model!AF$1&lt;='Assumptions (Wind)'!$V$13),PPMT('Assumptions (Wind)'!$V$10,Model!AF$1,'Assumptions (Wind)'!$V$13,'Assumptions (Wind)'!$V$8*Model!$G$677*AVERAGE('Assumptions (Wind)'!$D$2:$E$2)/10^9),0)</f>
        <v>-0.002634584799</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v>
      </c>
      <c r="J740" s="160">
        <f>IF(and($I$677&gt;0,Model!X$1&lt;='Assumptions (Wind)'!$V$13),PPMT('Assumptions (Wind)'!$V$10,Model!X$1,'Assumptions (Wind)'!$V$13,'Assumptions (Wind)'!$V$8*Model!$I$677*AVERAGE('Assumptions (Wind)'!$F$2:$G$2)/10^9),0)</f>
        <v>0</v>
      </c>
      <c r="K740" s="160">
        <f>IF(and($I$677&gt;0,Model!Y$1&lt;='Assumptions (Wind)'!$V$13),PPMT('Assumptions (Wind)'!$V$10,Model!Y$1,'Assumptions (Wind)'!$V$13,'Assumptions (Wind)'!$V$8*Model!$I$677*AVERAGE('Assumptions (Wind)'!$F$2:$G$2)/10^9),0)</f>
        <v>0</v>
      </c>
      <c r="L740" s="160">
        <f>IF(and($I$677&gt;0,Model!Z$1&lt;='Assumptions (Wind)'!$V$13),PPMT('Assumptions (Wind)'!$V$10,Model!Z$1,'Assumptions (Wind)'!$V$13,'Assumptions (Wind)'!$V$8*Model!$I$677*AVERAGE('Assumptions (Wind)'!$F$2:$G$2)/10^9),0)</f>
        <v>0</v>
      </c>
      <c r="M740" s="160">
        <f>IF(and($I$677&gt;0,Model!AA$1&lt;='Assumptions (Wind)'!$V$13),PPMT('Assumptions (Wind)'!$V$10,Model!AA$1,'Assumptions (Wind)'!$V$13,'Assumptions (Wind)'!$V$8*Model!$I$677*AVERAGE('Assumptions (Wind)'!$F$2:$G$2)/10^9),0)</f>
        <v>0</v>
      </c>
      <c r="N740" s="160">
        <f>IF(and($I$677&gt;0,Model!AB$1&lt;='Assumptions (Wind)'!$V$13),PPMT('Assumptions (Wind)'!$V$10,Model!AB$1,'Assumptions (Wind)'!$V$13,'Assumptions (Wind)'!$V$8*Model!$I$677*AVERAGE('Assumptions (Wind)'!$F$2:$G$2)/10^9),0)</f>
        <v>0</v>
      </c>
      <c r="O740" s="160">
        <f>IF(and($I$677&gt;0,Model!AC$1&lt;='Assumptions (Wind)'!$V$13),PPMT('Assumptions (Wind)'!$V$10,Model!AC$1,'Assumptions (Wind)'!$V$13,'Assumptions (Wind)'!$V$8*Model!$I$677*AVERAGE('Assumptions (Wind)'!$F$2:$G$2)/10^9),0)</f>
        <v>0</v>
      </c>
      <c r="P740" s="160">
        <f>IF(and($I$677&gt;0,Model!AD$1&lt;='Assumptions (Wind)'!$V$13),PPMT('Assumptions (Wind)'!$V$10,Model!AD$1,'Assumptions (Wind)'!$V$13,'Assumptions (Wind)'!$V$8*Model!$I$677*AVERAGE('Assumptions (Wind)'!$F$2:$G$2)/10^9),0)</f>
        <v>0</v>
      </c>
      <c r="Q740" s="160">
        <f>IF(and($I$677&gt;0,Model!AE$1&lt;='Assumptions (Wind)'!$V$13),PPMT('Assumptions (Wind)'!$V$10,Model!AE$1,'Assumptions (Wind)'!$V$13,'Assumptions (Wind)'!$V$8*Model!$I$677*AVERAGE('Assumptions (Wind)'!$F$2:$G$2)/10^9),0)</f>
        <v>0</v>
      </c>
      <c r="R740" s="160">
        <f>IF(and($I$677&gt;0,Model!AF$1&lt;='Assumptions (Wind)'!$V$13),PPMT('Assumptions (Wind)'!$V$10,Model!AF$1,'Assumptions (Wind)'!$V$13,'Assumptions (Wind)'!$V$8*Model!$I$677*AVERAGE('Assumptions (Wind)'!$F$2:$G$2)/10^9),0)</f>
        <v>0</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v>
      </c>
      <c r="K741" s="160">
        <f>IF(and($J$677&gt;0,Model!X$1&lt;='Assumptions (Wind)'!$V$13),PPMT('Assumptions (Wind)'!$V$10,Model!X$1,'Assumptions (Wind)'!$V$13,'Assumptions (Wind)'!$V$8*Model!$J$677*AVERAGE('Assumptions (Wind)'!$G$2:$H$2)/10^9),0)</f>
        <v>0</v>
      </c>
      <c r="L741" s="160">
        <f>IF(and($J$677&gt;0,Model!Y$1&lt;='Assumptions (Wind)'!$V$13),PPMT('Assumptions (Wind)'!$V$10,Model!Y$1,'Assumptions (Wind)'!$V$13,'Assumptions (Wind)'!$V$8*Model!$J$677*AVERAGE('Assumptions (Wind)'!$G$2:$H$2)/10^9),0)</f>
        <v>0</v>
      </c>
      <c r="M741" s="160">
        <f>IF(and($J$677&gt;0,Model!Z$1&lt;='Assumptions (Wind)'!$V$13),PPMT('Assumptions (Wind)'!$V$10,Model!Z$1,'Assumptions (Wind)'!$V$13,'Assumptions (Wind)'!$V$8*Model!$J$677*AVERAGE('Assumptions (Wind)'!$G$2:$H$2)/10^9),0)</f>
        <v>0</v>
      </c>
      <c r="N741" s="160">
        <f>IF(and($J$677&gt;0,Model!AA$1&lt;='Assumptions (Wind)'!$V$13),PPMT('Assumptions (Wind)'!$V$10,Model!AA$1,'Assumptions (Wind)'!$V$13,'Assumptions (Wind)'!$V$8*Model!$J$677*AVERAGE('Assumptions (Wind)'!$G$2:$H$2)/10^9),0)</f>
        <v>0</v>
      </c>
      <c r="O741" s="160">
        <f>IF(and($J$677&gt;0,Model!AB$1&lt;='Assumptions (Wind)'!$V$13),PPMT('Assumptions (Wind)'!$V$10,Model!AB$1,'Assumptions (Wind)'!$V$13,'Assumptions (Wind)'!$V$8*Model!$J$677*AVERAGE('Assumptions (Wind)'!$G$2:$H$2)/10^9),0)</f>
        <v>0</v>
      </c>
      <c r="P741" s="160">
        <f>IF(and($J$677&gt;0,Model!AC$1&lt;='Assumptions (Wind)'!$V$13),PPMT('Assumptions (Wind)'!$V$10,Model!AC$1,'Assumptions (Wind)'!$V$13,'Assumptions (Wind)'!$V$8*Model!$J$677*AVERAGE('Assumptions (Wind)'!$G$2:$H$2)/10^9),0)</f>
        <v>0</v>
      </c>
      <c r="Q741" s="160">
        <f>IF(and($J$677&gt;0,Model!AD$1&lt;='Assumptions (Wind)'!$V$13),PPMT('Assumptions (Wind)'!$V$10,Model!AD$1,'Assumptions (Wind)'!$V$13,'Assumptions (Wind)'!$V$8*Model!$J$677*AVERAGE('Assumptions (Wind)'!$G$2:$H$2)/10^9),0)</f>
        <v>0</v>
      </c>
      <c r="R741" s="160">
        <f>IF(and($J$677&gt;0,Model!AE$1&lt;='Assumptions (Wind)'!$V$13),PPMT('Assumptions (Wind)'!$V$10,Model!AE$1,'Assumptions (Wind)'!$V$13,'Assumptions (Wind)'!$V$8*Model!$J$677*AVERAGE('Assumptions (Wind)'!$G$2:$H$2)/10^9),0)</f>
        <v>0</v>
      </c>
      <c r="S741" s="160">
        <f>IF(and($J$677&gt;0,Model!AF$1&lt;='Assumptions (Wind)'!$V$13),PPMT('Assumptions (Wind)'!$V$10,Model!AF$1,'Assumptions (Wind)'!$V$13,'Assumptions (Wind)'!$V$8*Model!$J$677*AVERAGE('Assumptions (Wind)'!$G$2:$H$2)/10^9),0)</f>
        <v>0</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v>
      </c>
      <c r="L742" s="160">
        <f>IF(and($K$677&gt;0,Model!X$1&lt;='Assumptions (Wind)'!$V$13),PPMT('Assumptions (Wind)'!$V$10,Model!X$1,'Assumptions (Wind)'!$V$13,'Assumptions (Wind)'!$V$8*Model!$K$677*AVERAGE('Assumptions (Wind)'!$H$2:$I$2)/10^9),0)</f>
        <v>0</v>
      </c>
      <c r="M742" s="160">
        <f>IF(and($K$677&gt;0,Model!Y$1&lt;='Assumptions (Wind)'!$V$13),PPMT('Assumptions (Wind)'!$V$10,Model!Y$1,'Assumptions (Wind)'!$V$13,'Assumptions (Wind)'!$V$8*Model!$K$677*AVERAGE('Assumptions (Wind)'!$H$2:$I$2)/10^9),0)</f>
        <v>0</v>
      </c>
      <c r="N742" s="160">
        <f>IF(and($K$677&gt;0,Model!Z$1&lt;='Assumptions (Wind)'!$V$13),PPMT('Assumptions (Wind)'!$V$10,Model!Z$1,'Assumptions (Wind)'!$V$13,'Assumptions (Wind)'!$V$8*Model!$K$677*AVERAGE('Assumptions (Wind)'!$H$2:$I$2)/10^9),0)</f>
        <v>0</v>
      </c>
      <c r="O742" s="160">
        <f>IF(and($K$677&gt;0,Model!AA$1&lt;='Assumptions (Wind)'!$V$13),PPMT('Assumptions (Wind)'!$V$10,Model!AA$1,'Assumptions (Wind)'!$V$13,'Assumptions (Wind)'!$V$8*Model!$K$677*AVERAGE('Assumptions (Wind)'!$H$2:$I$2)/10^9),0)</f>
        <v>0</v>
      </c>
      <c r="P742" s="160">
        <f>IF(and($K$677&gt;0,Model!AB$1&lt;='Assumptions (Wind)'!$V$13),PPMT('Assumptions (Wind)'!$V$10,Model!AB$1,'Assumptions (Wind)'!$V$13,'Assumptions (Wind)'!$V$8*Model!$K$677*AVERAGE('Assumptions (Wind)'!$H$2:$I$2)/10^9),0)</f>
        <v>0</v>
      </c>
      <c r="Q742" s="160">
        <f>IF(and($K$677&gt;0,Model!AC$1&lt;='Assumptions (Wind)'!$V$13),PPMT('Assumptions (Wind)'!$V$10,Model!AC$1,'Assumptions (Wind)'!$V$13,'Assumptions (Wind)'!$V$8*Model!$K$677*AVERAGE('Assumptions (Wind)'!$H$2:$I$2)/10^9),0)</f>
        <v>0</v>
      </c>
      <c r="R742" s="160">
        <f>IF(and($K$677&gt;0,Model!AD$1&lt;='Assumptions (Wind)'!$V$13),PPMT('Assumptions (Wind)'!$V$10,Model!AD$1,'Assumptions (Wind)'!$V$13,'Assumptions (Wind)'!$V$8*Model!$K$677*AVERAGE('Assumptions (Wind)'!$H$2:$I$2)/10^9),0)</f>
        <v>0</v>
      </c>
      <c r="S742" s="160">
        <f>IF(and($K$677&gt;0,Model!AE$1&lt;='Assumptions (Wind)'!$V$13),PPMT('Assumptions (Wind)'!$V$10,Model!AE$1,'Assumptions (Wind)'!$V$13,'Assumptions (Wind)'!$V$8*Model!$K$677*AVERAGE('Assumptions (Wind)'!$H$2:$I$2)/10^9),0)</f>
        <v>0</v>
      </c>
      <c r="T742" s="160">
        <f>IF(and($K$677&gt;0,Model!AF$1&lt;='Assumptions (Wind)'!$V$13),PPMT('Assumptions (Wind)'!$V$10,Model!AF$1,'Assumptions (Wind)'!$V$13,'Assumptions (Wind)'!$V$8*Model!$K$677*AVERAGE('Assumptions (Wind)'!$H$2:$I$2)/10^9),0)</f>
        <v>0</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v>
      </c>
      <c r="M743" s="160">
        <f>IF(and($L$677&gt;0,Model!X$1&lt;='Assumptions (Wind)'!$V$13),PPMT('Assumptions (Wind)'!$V$10,Model!X$1,'Assumptions (Wind)'!$V$13,'Assumptions (Wind)'!$V$8*Model!$L$677*AVERAGE('Assumptions (Wind)'!$I$2:$J$2)/10^9),0)</f>
        <v>0</v>
      </c>
      <c r="N743" s="160">
        <f>IF(and($L$677&gt;0,Model!Y$1&lt;='Assumptions (Wind)'!$V$13),PPMT('Assumptions (Wind)'!$V$10,Model!Y$1,'Assumptions (Wind)'!$V$13,'Assumptions (Wind)'!$V$8*Model!$L$677*AVERAGE('Assumptions (Wind)'!$I$2:$J$2)/10^9),0)</f>
        <v>0</v>
      </c>
      <c r="O743" s="160">
        <f>IF(and($L$677&gt;0,Model!Z$1&lt;='Assumptions (Wind)'!$V$13),PPMT('Assumptions (Wind)'!$V$10,Model!Z$1,'Assumptions (Wind)'!$V$13,'Assumptions (Wind)'!$V$8*Model!$L$677*AVERAGE('Assumptions (Wind)'!$I$2:$J$2)/10^9),0)</f>
        <v>0</v>
      </c>
      <c r="P743" s="160">
        <f>IF(and($L$677&gt;0,Model!AA$1&lt;='Assumptions (Wind)'!$V$13),PPMT('Assumptions (Wind)'!$V$10,Model!AA$1,'Assumptions (Wind)'!$V$13,'Assumptions (Wind)'!$V$8*Model!$L$677*AVERAGE('Assumptions (Wind)'!$I$2:$J$2)/10^9),0)</f>
        <v>0</v>
      </c>
      <c r="Q743" s="160">
        <f>IF(and($L$677&gt;0,Model!AB$1&lt;='Assumptions (Wind)'!$V$13),PPMT('Assumptions (Wind)'!$V$10,Model!AB$1,'Assumptions (Wind)'!$V$13,'Assumptions (Wind)'!$V$8*Model!$L$677*AVERAGE('Assumptions (Wind)'!$I$2:$J$2)/10^9),0)</f>
        <v>0</v>
      </c>
      <c r="R743" s="160">
        <f>IF(and($L$677&gt;0,Model!AC$1&lt;='Assumptions (Wind)'!$V$13),PPMT('Assumptions (Wind)'!$V$10,Model!AC$1,'Assumptions (Wind)'!$V$13,'Assumptions (Wind)'!$V$8*Model!$L$677*AVERAGE('Assumptions (Wind)'!$I$2:$J$2)/10^9),0)</f>
        <v>0</v>
      </c>
      <c r="S743" s="160">
        <f>IF(and($L$677&gt;0,Model!AD$1&lt;='Assumptions (Wind)'!$V$13),PPMT('Assumptions (Wind)'!$V$10,Model!AD$1,'Assumptions (Wind)'!$V$13,'Assumptions (Wind)'!$V$8*Model!$L$677*AVERAGE('Assumptions (Wind)'!$I$2:$J$2)/10^9),0)</f>
        <v>0</v>
      </c>
      <c r="T743" s="160">
        <f>IF(and($L$677&gt;0,Model!AE$1&lt;='Assumptions (Wind)'!$V$13),PPMT('Assumptions (Wind)'!$V$10,Model!AE$1,'Assumptions (Wind)'!$V$13,'Assumptions (Wind)'!$V$8*Model!$L$677*AVERAGE('Assumptions (Wind)'!$I$2:$J$2)/10^9),0)</f>
        <v>0</v>
      </c>
      <c r="U743" s="160">
        <f>IF(and($L$677&gt;0,Model!AF$1&lt;='Assumptions (Wind)'!$V$13),PPMT('Assumptions (Wind)'!$V$10,Model!AF$1,'Assumptions (Wind)'!$V$13,'Assumptions (Wind)'!$V$8*Model!$L$677*AVERAGE('Assumptions (Wind)'!$I$2:$J$2)/10^9),0)</f>
        <v>0</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v>
      </c>
      <c r="N744" s="160">
        <f>IF(and($M$677&gt;0,Model!X$1&lt;='Assumptions (Wind)'!$V$13),PPMT('Assumptions (Wind)'!$V$10,Model!X$1,'Assumptions (Wind)'!$V$13,'Assumptions (Wind)'!$V$8*Model!$M$677*AVERAGE('Assumptions (Wind)'!$J$2:$K$2)/10^9),0)</f>
        <v>0</v>
      </c>
      <c r="O744" s="160">
        <f>IF(and($M$677&gt;0,Model!Y$1&lt;='Assumptions (Wind)'!$V$13),PPMT('Assumptions (Wind)'!$V$10,Model!Y$1,'Assumptions (Wind)'!$V$13,'Assumptions (Wind)'!$V$8*Model!$M$677*AVERAGE('Assumptions (Wind)'!$J$2:$K$2)/10^9),0)</f>
        <v>0</v>
      </c>
      <c r="P744" s="160">
        <f>IF(and($M$677&gt;0,Model!Z$1&lt;='Assumptions (Wind)'!$V$13),PPMT('Assumptions (Wind)'!$V$10,Model!Z$1,'Assumptions (Wind)'!$V$13,'Assumptions (Wind)'!$V$8*Model!$M$677*AVERAGE('Assumptions (Wind)'!$J$2:$K$2)/10^9),0)</f>
        <v>0</v>
      </c>
      <c r="Q744" s="160">
        <f>IF(and($M$677&gt;0,Model!AA$1&lt;='Assumptions (Wind)'!$V$13),PPMT('Assumptions (Wind)'!$V$10,Model!AA$1,'Assumptions (Wind)'!$V$13,'Assumptions (Wind)'!$V$8*Model!$M$677*AVERAGE('Assumptions (Wind)'!$J$2:$K$2)/10^9),0)</f>
        <v>0</v>
      </c>
      <c r="R744" s="160">
        <f>IF(and($M$677&gt;0,Model!AB$1&lt;='Assumptions (Wind)'!$V$13),PPMT('Assumptions (Wind)'!$V$10,Model!AB$1,'Assumptions (Wind)'!$V$13,'Assumptions (Wind)'!$V$8*Model!$M$677*AVERAGE('Assumptions (Wind)'!$J$2:$K$2)/10^9),0)</f>
        <v>0</v>
      </c>
      <c r="S744" s="160">
        <f>IF(and($M$677&gt;0,Model!AC$1&lt;='Assumptions (Wind)'!$V$13),PPMT('Assumptions (Wind)'!$V$10,Model!AC$1,'Assumptions (Wind)'!$V$13,'Assumptions (Wind)'!$V$8*Model!$M$677*AVERAGE('Assumptions (Wind)'!$J$2:$K$2)/10^9),0)</f>
        <v>0</v>
      </c>
      <c r="T744" s="160">
        <f>IF(and($M$677&gt;0,Model!AD$1&lt;='Assumptions (Wind)'!$V$13),PPMT('Assumptions (Wind)'!$V$10,Model!AD$1,'Assumptions (Wind)'!$V$13,'Assumptions (Wind)'!$V$8*Model!$M$677*AVERAGE('Assumptions (Wind)'!$J$2:$K$2)/10^9),0)</f>
        <v>0</v>
      </c>
      <c r="U744" s="160">
        <f>IF(and($M$677&gt;0,Model!AE$1&lt;='Assumptions (Wind)'!$V$13),PPMT('Assumptions (Wind)'!$V$10,Model!AE$1,'Assumptions (Wind)'!$V$13,'Assumptions (Wind)'!$V$8*Model!$M$677*AVERAGE('Assumptions (Wind)'!$J$2:$K$2)/10^9),0)</f>
        <v>0</v>
      </c>
      <c r="V744" s="160">
        <f>IF(and($M$677&gt;0,Model!AF$1&lt;='Assumptions (Wind)'!$V$13),PPMT('Assumptions (Wind)'!$V$10,Model!AF$1,'Assumptions (Wind)'!$V$13,'Assumptions (Wind)'!$V$8*Model!$M$677*AVERAGE('Assumptions (Wind)'!$J$2:$K$2)/10^9),0)</f>
        <v>0</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v>
      </c>
      <c r="O745" s="177">
        <f>IF(and($N$677&gt;0,Model!X$1&lt;='Assumptions (Wind)'!$V$13),PPMT('Assumptions (Wind)'!$V$10,Model!X$1,'Assumptions (Wind)'!$V$13,'Assumptions (Wind)'!$V$8*Model!$N$677*AVERAGE('Assumptions (Wind)'!$K$2:$L$2)/10^9),0)</f>
        <v>0</v>
      </c>
      <c r="P745" s="177">
        <f>IF(and($N$677&gt;0,Model!Y$1&lt;='Assumptions (Wind)'!$V$13),PPMT('Assumptions (Wind)'!$V$10,Model!Y$1,'Assumptions (Wind)'!$V$13,'Assumptions (Wind)'!$V$8*Model!$N$677*AVERAGE('Assumptions (Wind)'!$K$2:$L$2)/10^9),0)</f>
        <v>0</v>
      </c>
      <c r="Q745" s="177">
        <f>IF(and($N$677&gt;0,Model!Z$1&lt;='Assumptions (Wind)'!$V$13),PPMT('Assumptions (Wind)'!$V$10,Model!Z$1,'Assumptions (Wind)'!$V$13,'Assumptions (Wind)'!$V$8*Model!$N$677*AVERAGE('Assumptions (Wind)'!$K$2:$L$2)/10^9),0)</f>
        <v>0</v>
      </c>
      <c r="R745" s="177">
        <f>IF(and($N$677&gt;0,Model!AA$1&lt;='Assumptions (Wind)'!$V$13),PPMT('Assumptions (Wind)'!$V$10,Model!AA$1,'Assumptions (Wind)'!$V$13,'Assumptions (Wind)'!$V$8*Model!$N$677*AVERAGE('Assumptions (Wind)'!$K$2:$L$2)/10^9),0)</f>
        <v>0</v>
      </c>
      <c r="S745" s="177">
        <f>IF(and($N$677&gt;0,Model!AB$1&lt;='Assumptions (Wind)'!$V$13),PPMT('Assumptions (Wind)'!$V$10,Model!AB$1,'Assumptions (Wind)'!$V$13,'Assumptions (Wind)'!$V$8*Model!$N$677*AVERAGE('Assumptions (Wind)'!$K$2:$L$2)/10^9),0)</f>
        <v>0</v>
      </c>
      <c r="T745" s="177">
        <f>IF(and($N$677&gt;0,Model!AC$1&lt;='Assumptions (Wind)'!$V$13),PPMT('Assumptions (Wind)'!$V$10,Model!AC$1,'Assumptions (Wind)'!$V$13,'Assumptions (Wind)'!$V$8*Model!$N$677*AVERAGE('Assumptions (Wind)'!$K$2:$L$2)/10^9),0)</f>
        <v>0</v>
      </c>
      <c r="U745" s="177">
        <f>IF(and($N$677&gt;0,Model!AD$1&lt;='Assumptions (Wind)'!$V$13),PPMT('Assumptions (Wind)'!$V$10,Model!AD$1,'Assumptions (Wind)'!$V$13,'Assumptions (Wind)'!$V$8*Model!$N$677*AVERAGE('Assumptions (Wind)'!$K$2:$L$2)/10^9),0)</f>
        <v>0</v>
      </c>
      <c r="V745" s="177">
        <f>IF(and($N$677&gt;0,Model!AE$1&lt;='Assumptions (Wind)'!$V$13),PPMT('Assumptions (Wind)'!$V$10,Model!AE$1,'Assumptions (Wind)'!$V$13,'Assumptions (Wind)'!$V$8*Model!$N$677*AVERAGE('Assumptions (Wind)'!$K$2:$L$2)/10^9),0)</f>
        <v>0</v>
      </c>
      <c r="W745" s="177">
        <f>IF(and($N$677&gt;0,Model!AF$1&lt;='Assumptions (Wind)'!$V$13),PPMT('Assumptions (Wind)'!$V$10,Model!AF$1,'Assumptions (Wind)'!$V$13,'Assumptions (Wind)'!$V$8*Model!$N$677*AVERAGE('Assumptions (Wind)'!$K$2:$L$2)/10^9),0)</f>
        <v>0</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v>
      </c>
      <c r="P746" s="160">
        <f>IF(and($O$677&gt;0,Model!X$1&lt;='Assumptions (Wind)'!$V$13),PPMT('Assumptions (Wind)'!$V$10,Model!X$1,'Assumptions (Wind)'!$V$13,'Assumptions (Wind)'!$V$8*Model!$O$677*AVERAGE('Assumptions (Wind)'!$L$2:$M$2)/10^9),0)</f>
        <v>0</v>
      </c>
      <c r="Q746" s="160">
        <f>IF(and($O$677&gt;0,Model!Y$1&lt;='Assumptions (Wind)'!$V$13),PPMT('Assumptions (Wind)'!$V$10,Model!Y$1,'Assumptions (Wind)'!$V$13,'Assumptions (Wind)'!$V$8*Model!$O$677*AVERAGE('Assumptions (Wind)'!$L$2:$M$2)/10^9),0)</f>
        <v>0</v>
      </c>
      <c r="R746" s="160">
        <f>IF(and($O$677&gt;0,Model!Z$1&lt;='Assumptions (Wind)'!$V$13),PPMT('Assumptions (Wind)'!$V$10,Model!Z$1,'Assumptions (Wind)'!$V$13,'Assumptions (Wind)'!$V$8*Model!$O$677*AVERAGE('Assumptions (Wind)'!$L$2:$M$2)/10^9),0)</f>
        <v>0</v>
      </c>
      <c r="S746" s="160">
        <f>IF(and($O$677&gt;0,Model!AA$1&lt;='Assumptions (Wind)'!$V$13),PPMT('Assumptions (Wind)'!$V$10,Model!AA$1,'Assumptions (Wind)'!$V$13,'Assumptions (Wind)'!$V$8*Model!$O$677*AVERAGE('Assumptions (Wind)'!$L$2:$M$2)/10^9),0)</f>
        <v>0</v>
      </c>
      <c r="T746" s="160">
        <f>IF(and($O$677&gt;0,Model!AB$1&lt;='Assumptions (Wind)'!$V$13),PPMT('Assumptions (Wind)'!$V$10,Model!AB$1,'Assumptions (Wind)'!$V$13,'Assumptions (Wind)'!$V$8*Model!$O$677*AVERAGE('Assumptions (Wind)'!$L$2:$M$2)/10^9),0)</f>
        <v>0</v>
      </c>
      <c r="U746" s="160">
        <f>IF(and($O$677&gt;0,Model!AC$1&lt;='Assumptions (Wind)'!$V$13),PPMT('Assumptions (Wind)'!$V$10,Model!AC$1,'Assumptions (Wind)'!$V$13,'Assumptions (Wind)'!$V$8*Model!$O$677*AVERAGE('Assumptions (Wind)'!$L$2:$M$2)/10^9),0)</f>
        <v>0</v>
      </c>
      <c r="V746" s="160">
        <f>IF(and($O$677&gt;0,Model!AD$1&lt;='Assumptions (Wind)'!$V$13),PPMT('Assumptions (Wind)'!$V$10,Model!AD$1,'Assumptions (Wind)'!$V$13,'Assumptions (Wind)'!$V$8*Model!$O$677*AVERAGE('Assumptions (Wind)'!$L$2:$M$2)/10^9),0)</f>
        <v>0</v>
      </c>
      <c r="W746" s="160">
        <f>IF(and($O$677&gt;0,Model!AE$1&lt;='Assumptions (Wind)'!$V$13),PPMT('Assumptions (Wind)'!$V$10,Model!AE$1,'Assumptions (Wind)'!$V$13,'Assumptions (Wind)'!$V$8*Model!$O$677*AVERAGE('Assumptions (Wind)'!$L$2:$M$2)/10^9),0)</f>
        <v>0</v>
      </c>
      <c r="X746" s="160">
        <f>IF(and($O$677&gt;0,Model!AF$1&lt;='Assumptions (Wind)'!$V$13),PPMT('Assumptions (Wind)'!$V$10,Model!AF$1,'Assumptions (Wind)'!$V$13,'Assumptions (Wind)'!$V$8*Model!$O$677*AVERAGE('Assumptions (Wind)'!$L$2:$M$2)/10^9),0)</f>
        <v>0</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v>
      </c>
      <c r="R748" s="160">
        <f>IF(and($Q$677&gt;0,Model!X$1&lt;='Assumptions (Wind)'!$V$13),PPMT('Assumptions (Wind)'!$V$10,Model!X$1,'Assumptions (Wind)'!$V$13,'Assumptions (Wind)'!$V$8*Model!$Q$677*AVERAGE('Assumptions (Wind)'!$N$2:$O$2)/10^9),0)</f>
        <v>0</v>
      </c>
      <c r="S748" s="160">
        <f>IF(and($Q$677&gt;0,Model!Y$1&lt;='Assumptions (Wind)'!$V$13),PPMT('Assumptions (Wind)'!$V$10,Model!Y$1,'Assumptions (Wind)'!$V$13,'Assumptions (Wind)'!$V$8*Model!$Q$677*AVERAGE('Assumptions (Wind)'!$N$2:$O$2)/10^9),0)</f>
        <v>0</v>
      </c>
      <c r="T748" s="160">
        <f>IF(and($Q$677&gt;0,Model!Z$1&lt;='Assumptions (Wind)'!$V$13),PPMT('Assumptions (Wind)'!$V$10,Model!Z$1,'Assumptions (Wind)'!$V$13,'Assumptions (Wind)'!$V$8*Model!$Q$677*AVERAGE('Assumptions (Wind)'!$N$2:$O$2)/10^9),0)</f>
        <v>0</v>
      </c>
      <c r="U748" s="160">
        <f>IF(and($Q$677&gt;0,Model!AA$1&lt;='Assumptions (Wind)'!$V$13),PPMT('Assumptions (Wind)'!$V$10,Model!AA$1,'Assumptions (Wind)'!$V$13,'Assumptions (Wind)'!$V$8*Model!$Q$677*AVERAGE('Assumptions (Wind)'!$N$2:$O$2)/10^9),0)</f>
        <v>0</v>
      </c>
      <c r="V748" s="160">
        <f>IF(and($Q$677&gt;0,Model!AB$1&lt;='Assumptions (Wind)'!$V$13),PPMT('Assumptions (Wind)'!$V$10,Model!AB$1,'Assumptions (Wind)'!$V$13,'Assumptions (Wind)'!$V$8*Model!$Q$677*AVERAGE('Assumptions (Wind)'!$N$2:$O$2)/10^9),0)</f>
        <v>0</v>
      </c>
      <c r="W748" s="160">
        <f>IF(and($Q$677&gt;0,Model!AC$1&lt;='Assumptions (Wind)'!$V$13),PPMT('Assumptions (Wind)'!$V$10,Model!AC$1,'Assumptions (Wind)'!$V$13,'Assumptions (Wind)'!$V$8*Model!$Q$677*AVERAGE('Assumptions (Wind)'!$N$2:$O$2)/10^9),0)</f>
        <v>0</v>
      </c>
      <c r="X748" s="160">
        <f>IF(and($Q$677&gt;0,Model!AD$1&lt;='Assumptions (Wind)'!$V$13),PPMT('Assumptions (Wind)'!$V$10,Model!AD$1,'Assumptions (Wind)'!$V$13,'Assumptions (Wind)'!$V$8*Model!$Q$677*AVERAGE('Assumptions (Wind)'!$N$2:$O$2)/10^9),0)</f>
        <v>0</v>
      </c>
      <c r="Y748" s="160">
        <f>IF(and($Q$677&gt;0,Model!AE$1&lt;='Assumptions (Wind)'!$V$13),PPMT('Assumptions (Wind)'!$V$10,Model!AE$1,'Assumptions (Wind)'!$V$13,'Assumptions (Wind)'!$V$8*Model!$Q$677*AVERAGE('Assumptions (Wind)'!$N$2:$O$2)/10^9),0)</f>
        <v>0</v>
      </c>
      <c r="Z748" s="160">
        <f>IF(and($Q$677&gt;0,Model!AF$1&lt;='Assumptions (Wind)'!$V$13),PPMT('Assumptions (Wind)'!$V$10,Model!AF$1,'Assumptions (Wind)'!$V$13,'Assumptions (Wind)'!$V$8*Model!$Q$677*AVERAGE('Assumptions (Wind)'!$N$2:$O$2)/10^9),0)</f>
        <v>0</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-0.01435028965</v>
      </c>
      <c r="T750" s="160">
        <f>IF(and($S$677&gt;0,Model!X$1&lt;='Assumptions (Wind)'!$V$13),PPMT('Assumptions (Wind)'!$V$10,Model!X$1,'Assumptions (Wind)'!$V$13,'Assumptions (Wind)'!$V$8*Model!$S$677*AVERAGE('Assumptions (Wind)'!$P$2:$Q$2)/10^9),0)</f>
        <v>-0.01549831282</v>
      </c>
      <c r="U750" s="160">
        <f>IF(and($S$677&gt;0,Model!Y$1&lt;='Assumptions (Wind)'!$V$13),PPMT('Assumptions (Wind)'!$V$10,Model!Y$1,'Assumptions (Wind)'!$V$13,'Assumptions (Wind)'!$V$8*Model!$S$677*AVERAGE('Assumptions (Wind)'!$P$2:$Q$2)/10^9),0)</f>
        <v>-0.01673817785</v>
      </c>
      <c r="V750" s="160">
        <f>IF(and($S$677&gt;0,Model!Z$1&lt;='Assumptions (Wind)'!$V$13),PPMT('Assumptions (Wind)'!$V$10,Model!Z$1,'Assumptions (Wind)'!$V$13,'Assumptions (Wind)'!$V$8*Model!$S$677*AVERAGE('Assumptions (Wind)'!$P$2:$Q$2)/10^9),0)</f>
        <v>-0.01807723208</v>
      </c>
      <c r="W750" s="160">
        <f>IF(and($S$677&gt;0,Model!AA$1&lt;='Assumptions (Wind)'!$V$13),PPMT('Assumptions (Wind)'!$V$10,Model!AA$1,'Assumptions (Wind)'!$V$13,'Assumptions (Wind)'!$V$8*Model!$S$677*AVERAGE('Assumptions (Wind)'!$P$2:$Q$2)/10^9),0)</f>
        <v>-0.01952341064</v>
      </c>
      <c r="X750" s="160">
        <f>IF(and($S$677&gt;0,Model!AB$1&lt;='Assumptions (Wind)'!$V$13),PPMT('Assumptions (Wind)'!$V$10,Model!AB$1,'Assumptions (Wind)'!$V$13,'Assumptions (Wind)'!$V$8*Model!$S$677*AVERAGE('Assumptions (Wind)'!$P$2:$Q$2)/10^9),0)</f>
        <v>-0.02108528349</v>
      </c>
      <c r="Y750" s="160">
        <f>IF(and($S$677&gt;0,Model!AC$1&lt;='Assumptions (Wind)'!$V$13),PPMT('Assumptions (Wind)'!$V$10,Model!AC$1,'Assumptions (Wind)'!$V$13,'Assumptions (Wind)'!$V$8*Model!$S$677*AVERAGE('Assumptions (Wind)'!$P$2:$Q$2)/10^9),0)</f>
        <v>-0.02277210617</v>
      </c>
      <c r="Z750" s="160">
        <f>IF(and($S$677&gt;0,Model!AD$1&lt;='Assumptions (Wind)'!$V$13),PPMT('Assumptions (Wind)'!$V$10,Model!AD$1,'Assumptions (Wind)'!$V$13,'Assumptions (Wind)'!$V$8*Model!$S$677*AVERAGE('Assumptions (Wind)'!$P$2:$Q$2)/10^9),0)</f>
        <v>-0.02459387467</v>
      </c>
      <c r="AA750" s="160">
        <f>IF(and($S$677&gt;0,Model!AE$1&lt;='Assumptions (Wind)'!$V$13),PPMT('Assumptions (Wind)'!$V$10,Model!AE$1,'Assumptions (Wind)'!$V$13,'Assumptions (Wind)'!$V$8*Model!$S$677*AVERAGE('Assumptions (Wind)'!$P$2:$Q$2)/10^9),0)</f>
        <v>-0.02656138464</v>
      </c>
      <c r="AB750" s="160">
        <f>IF(and($S$677&gt;0,Model!AF$1&lt;='Assumptions (Wind)'!$V$13),PPMT('Assumptions (Wind)'!$V$10,Model!AF$1,'Assumptions (Wind)'!$V$13,'Assumptions (Wind)'!$V$8*Model!$S$677*AVERAGE('Assumptions (Wind)'!$P$2:$Q$2)/10^9),0)</f>
        <v>-0.02868629541</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v>
      </c>
      <c r="U751" s="160">
        <f>IF(and($T$677&gt;0,Model!X$1&lt;='Assumptions (Wind)'!$V$13),PPMT('Assumptions (Wind)'!$V$10,Model!X$1,'Assumptions (Wind)'!$V$13,'Assumptions (Wind)'!$V$8*Model!$T$677*AVERAGE('Assumptions (Wind)'!$Q$2:$R$2)/10^9),0)</f>
        <v>0</v>
      </c>
      <c r="V751" s="160">
        <f>IF(and($T$677&gt;0,Model!Y$1&lt;='Assumptions (Wind)'!$V$13),PPMT('Assumptions (Wind)'!$V$10,Model!Y$1,'Assumptions (Wind)'!$V$13,'Assumptions (Wind)'!$V$8*Model!$T$677*AVERAGE('Assumptions (Wind)'!$Q$2:$R$2)/10^9),0)</f>
        <v>0</v>
      </c>
      <c r="W751" s="160">
        <f>IF(and($T$677&gt;0,Model!Z$1&lt;='Assumptions (Wind)'!$V$13),PPMT('Assumptions (Wind)'!$V$10,Model!Z$1,'Assumptions (Wind)'!$V$13,'Assumptions (Wind)'!$V$8*Model!$T$677*AVERAGE('Assumptions (Wind)'!$Q$2:$R$2)/10^9),0)</f>
        <v>0</v>
      </c>
      <c r="X751" s="160">
        <f>IF(and($T$677&gt;0,Model!AA$1&lt;='Assumptions (Wind)'!$V$13),PPMT('Assumptions (Wind)'!$V$10,Model!AA$1,'Assumptions (Wind)'!$V$13,'Assumptions (Wind)'!$V$8*Model!$T$677*AVERAGE('Assumptions (Wind)'!$Q$2:$R$2)/10^9),0)</f>
        <v>0</v>
      </c>
      <c r="Y751" s="160">
        <f>IF(and($T$677&gt;0,Model!AB$1&lt;='Assumptions (Wind)'!$V$13),PPMT('Assumptions (Wind)'!$V$10,Model!AB$1,'Assumptions (Wind)'!$V$13,'Assumptions (Wind)'!$V$8*Model!$T$677*AVERAGE('Assumptions (Wind)'!$Q$2:$R$2)/10^9),0)</f>
        <v>0</v>
      </c>
      <c r="Z751" s="160">
        <f>IF(and($T$677&gt;0,Model!AC$1&lt;='Assumptions (Wind)'!$V$13),PPMT('Assumptions (Wind)'!$V$10,Model!AC$1,'Assumptions (Wind)'!$V$13,'Assumptions (Wind)'!$V$8*Model!$T$677*AVERAGE('Assumptions (Wind)'!$Q$2:$R$2)/10^9),0)</f>
        <v>0</v>
      </c>
      <c r="AA751" s="160">
        <f>IF(and($T$677&gt;0,Model!AD$1&lt;='Assumptions (Wind)'!$V$13),PPMT('Assumptions (Wind)'!$V$10,Model!AD$1,'Assumptions (Wind)'!$V$13,'Assumptions (Wind)'!$V$8*Model!$T$677*AVERAGE('Assumptions (Wind)'!$Q$2:$R$2)/10^9),0)</f>
        <v>0</v>
      </c>
      <c r="AB751" s="160">
        <f>IF(and($T$677&gt;0,Model!AE$1&lt;='Assumptions (Wind)'!$V$13),PPMT('Assumptions (Wind)'!$V$10,Model!AE$1,'Assumptions (Wind)'!$V$13,'Assumptions (Wind)'!$V$8*Model!$T$677*AVERAGE('Assumptions (Wind)'!$Q$2:$R$2)/10^9),0)</f>
        <v>0</v>
      </c>
      <c r="AC751" s="160">
        <f>IF(and($T$677&gt;0,Model!AF$1&lt;='Assumptions (Wind)'!$V$13),PPMT('Assumptions (Wind)'!$V$10,Model!AF$1,'Assumptions (Wind)'!$V$13,'Assumptions (Wind)'!$V$8*Model!$T$677*AVERAGE('Assumptions (Wind)'!$Q$2:$R$2)/10^9),0)</f>
        <v>0</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v>
      </c>
      <c r="V752" s="160">
        <f>IF(and($U$677&gt;0,Model!X$1&lt;='Assumptions (Wind)'!$V$13),PPMT('Assumptions (Wind)'!$V$10,Model!X$1,'Assumptions (Wind)'!$V$13,'Assumptions (Wind)'!$V$8*Model!$U$677*AVERAGE('Assumptions (Wind)'!$R$2:$S$2)/10^9),0)</f>
        <v>0</v>
      </c>
      <c r="W752" s="160">
        <f>IF(and($U$677&gt;0,Model!Y$1&lt;='Assumptions (Wind)'!$V$13),PPMT('Assumptions (Wind)'!$V$10,Model!Y$1,'Assumptions (Wind)'!$V$13,'Assumptions (Wind)'!$V$8*Model!$U$677*AVERAGE('Assumptions (Wind)'!$R$2:$S$2)/10^9),0)</f>
        <v>0</v>
      </c>
      <c r="X752" s="160">
        <f>IF(and($U$677&gt;0,Model!Z$1&lt;='Assumptions (Wind)'!$V$13),PPMT('Assumptions (Wind)'!$V$10,Model!Z$1,'Assumptions (Wind)'!$V$13,'Assumptions (Wind)'!$V$8*Model!$U$677*AVERAGE('Assumptions (Wind)'!$R$2:$S$2)/10^9),0)</f>
        <v>0</v>
      </c>
      <c r="Y752" s="160">
        <f>IF(and($U$677&gt;0,Model!AA$1&lt;='Assumptions (Wind)'!$V$13),PPMT('Assumptions (Wind)'!$V$10,Model!AA$1,'Assumptions (Wind)'!$V$13,'Assumptions (Wind)'!$V$8*Model!$U$677*AVERAGE('Assumptions (Wind)'!$R$2:$S$2)/10^9),0)</f>
        <v>0</v>
      </c>
      <c r="Z752" s="160">
        <f>IF(and($U$677&gt;0,Model!AB$1&lt;='Assumptions (Wind)'!$V$13),PPMT('Assumptions (Wind)'!$V$10,Model!AB$1,'Assumptions (Wind)'!$V$13,'Assumptions (Wind)'!$V$8*Model!$U$677*AVERAGE('Assumptions (Wind)'!$R$2:$S$2)/10^9),0)</f>
        <v>0</v>
      </c>
      <c r="AA752" s="160">
        <f>IF(and($U$677&gt;0,Model!AC$1&lt;='Assumptions (Wind)'!$V$13),PPMT('Assumptions (Wind)'!$V$10,Model!AC$1,'Assumptions (Wind)'!$V$13,'Assumptions (Wind)'!$V$8*Model!$U$677*AVERAGE('Assumptions (Wind)'!$R$2:$S$2)/10^9),0)</f>
        <v>0</v>
      </c>
      <c r="AB752" s="160">
        <f>IF(and($U$677&gt;0,Model!AD$1&lt;='Assumptions (Wind)'!$V$13),PPMT('Assumptions (Wind)'!$V$10,Model!AD$1,'Assumptions (Wind)'!$V$13,'Assumptions (Wind)'!$V$8*Model!$U$677*AVERAGE('Assumptions (Wind)'!$R$2:$S$2)/10^9),0)</f>
        <v>0</v>
      </c>
      <c r="AC752" s="160">
        <f>IF(and($U$677&gt;0,Model!AE$1&lt;='Assumptions (Wind)'!$V$13),PPMT('Assumptions (Wind)'!$V$10,Model!AE$1,'Assumptions (Wind)'!$V$13,'Assumptions (Wind)'!$V$8*Model!$U$677*AVERAGE('Assumptions (Wind)'!$R$2:$S$2)/10^9),0)</f>
        <v>0</v>
      </c>
      <c r="AD752" s="160">
        <f>IF(and($U$677&gt;0,Model!AF$1&lt;='Assumptions (Wind)'!$V$13),PPMT('Assumptions (Wind)'!$V$10,Model!AF$1,'Assumptions (Wind)'!$V$13,'Assumptions (Wind)'!$V$8*Model!$U$677*AVERAGE('Assumptions (Wind)'!$R$2:$S$2)/10^9),0)</f>
        <v>0</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-0.01124386547</v>
      </c>
      <c r="Y755" s="160">
        <f>IF(and($X$677&gt;0,Model!X$1&lt;='Assumptions (Wind)'!$V$13),PPMT('Assumptions (Wind)'!$V$10,Model!X1,'Assumptions (Wind)'!$V$13,'Assumptions (Wind)'!$V$8*Model!$X$677*'Assumptions (Wind)'!$V$2/10^9),0)</f>
        <v>-0.0121433747</v>
      </c>
      <c r="Z755" s="160">
        <f>IF(and($X$677&gt;0,Model!Y$1&lt;='Assumptions (Wind)'!$V$13),PPMT('Assumptions (Wind)'!$V$10,Model!Y1,'Assumptions (Wind)'!$V$13,'Assumptions (Wind)'!$V$8*Model!$X$677*'Assumptions (Wind)'!$V$2/10^9),0)</f>
        <v>-0.01311484468</v>
      </c>
      <c r="AA755" s="160">
        <f>IF(and($X$677&gt;0,Model!Z$1&lt;='Assumptions (Wind)'!$V$13),PPMT('Assumptions (Wind)'!$V$10,Model!Z1,'Assumptions (Wind)'!$V$13,'Assumptions (Wind)'!$V$8*Model!$X$677*'Assumptions (Wind)'!$V$2/10^9),0)</f>
        <v>-0.01416403226</v>
      </c>
      <c r="AB755" s="160">
        <f>IF(and($X$677&gt;0,Model!AA$1&lt;='Assumptions (Wind)'!$V$13),PPMT('Assumptions (Wind)'!$V$10,Model!AA1,'Assumptions (Wind)'!$V$13,'Assumptions (Wind)'!$V$8*Model!$X$677*'Assumptions (Wind)'!$V$2/10^9),0)</f>
        <v>-0.01529715484</v>
      </c>
      <c r="AC755" s="160">
        <f>IF(and($X$677&gt;0,Model!AB$1&lt;='Assumptions (Wind)'!$V$13),PPMT('Assumptions (Wind)'!$V$10,Model!AB1,'Assumptions (Wind)'!$V$13,'Assumptions (Wind)'!$V$8*Model!$X$677*'Assumptions (Wind)'!$V$2/10^9),0)</f>
        <v>-0.01652092722</v>
      </c>
      <c r="AD755" s="160">
        <f>IF(and($X$677&gt;0,Model!AC$1&lt;='Assumptions (Wind)'!$V$13),PPMT('Assumptions (Wind)'!$V$10,Model!AC1,'Assumptions (Wind)'!$V$13,'Assumptions (Wind)'!$V$8*Model!$X$677*'Assumptions (Wind)'!$V$2/10^9),0)</f>
        <v>-0.0178426014</v>
      </c>
      <c r="AE755" s="160">
        <f>IF(and($X$677&gt;0,Model!AD$1&lt;='Assumptions (Wind)'!$V$13),PPMT('Assumptions (Wind)'!$V$10,Model!AD1,'Assumptions (Wind)'!$V$13,'Assumptions (Wind)'!$V$8*Model!$X$677*'Assumptions (Wind)'!$V$2/10^9),0)</f>
        <v>-0.01927000951</v>
      </c>
      <c r="AF755" s="160">
        <f>IF(and($X$677&gt;0,Model!AE$1&lt;='Assumptions (Wind)'!$V$13),PPMT('Assumptions (Wind)'!$V$10,Model!AE1,'Assumptions (Wind)'!$V$13,'Assumptions (Wind)'!$V$8*Model!$X$677*'Assumptions (Wind)'!$V$2/10^9),0)</f>
        <v>-0.02081161027</v>
      </c>
      <c r="AG755" s="160">
        <f>IF(and($X$677&gt;0,Model!AF$1&lt;='Assumptions (Wind)'!$V$13),PPMT('Assumptions (Wind)'!$V$10,Model!AF1,'Assumptions (Wind)'!$V$13,'Assumptions (Wind)'!$V$8*Model!$X$677*'Assumptions (Wind)'!$V$2/10^9),0)</f>
        <v>-0.0224765391</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-0.01122723652</v>
      </c>
      <c r="Z756" s="160">
        <f>IF(and($Y$677&gt;0,Model!X$1&lt;='Assumptions (Wind)'!$V$13),PPMT('Assumptions (Wind)'!$V$10,Model!X1,'Assumptions (Wind)'!$V$13,'Assumptions (Wind)'!$V$8*Model!$Y$677*AVERAGE('Assumptions (Wind)'!$V$2:$W$2)/10^9),0)</f>
        <v>-0.01212541544</v>
      </c>
      <c r="AA756" s="160">
        <f>IF(and($Y$677&gt;0,Model!Y$1&lt;='Assumptions (Wind)'!$V$13),PPMT('Assumptions (Wind)'!$V$10,Model!Y1,'Assumptions (Wind)'!$V$13,'Assumptions (Wind)'!$V$8*Model!$Y$677*AVERAGE('Assumptions (Wind)'!$V$2:$W$2)/10^9),0)</f>
        <v>-0.01309544868</v>
      </c>
      <c r="AB756" s="160">
        <f>IF(and($Y$677&gt;0,Model!Z$1&lt;='Assumptions (Wind)'!$V$13),PPMT('Assumptions (Wind)'!$V$10,Model!Z1,'Assumptions (Wind)'!$V$13,'Assumptions (Wind)'!$V$8*Model!$Y$677*AVERAGE('Assumptions (Wind)'!$V$2:$W$2)/10^9),0)</f>
        <v>-0.01414308457</v>
      </c>
      <c r="AC756" s="160">
        <f>IF(and($Y$677&gt;0,Model!AA$1&lt;='Assumptions (Wind)'!$V$13),PPMT('Assumptions (Wind)'!$V$10,Model!AA1,'Assumptions (Wind)'!$V$13,'Assumptions (Wind)'!$V$8*Model!$Y$677*AVERAGE('Assumptions (Wind)'!$V$2:$W$2)/10^9),0)</f>
        <v>-0.01527453134</v>
      </c>
      <c r="AD756" s="160">
        <f>IF(and($Y$677&gt;0,Model!AB$1&lt;='Assumptions (Wind)'!$V$13),PPMT('Assumptions (Wind)'!$V$10,Model!AB1,'Assumptions (Wind)'!$V$13,'Assumptions (Wind)'!$V$8*Model!$Y$677*AVERAGE('Assumptions (Wind)'!$V$2:$W$2)/10^9),0)</f>
        <v>-0.01649649385</v>
      </c>
      <c r="AE756" s="160">
        <f>IF(and($Y$677&gt;0,Model!AC$1&lt;='Assumptions (Wind)'!$V$13),PPMT('Assumptions (Wind)'!$V$10,Model!AC1,'Assumptions (Wind)'!$V$13,'Assumptions (Wind)'!$V$8*Model!$Y$677*AVERAGE('Assumptions (Wind)'!$V$2:$W$2)/10^9),0)</f>
        <v>-0.01781621335</v>
      </c>
      <c r="AF756" s="160">
        <f>IF(and($Y$677&gt;0,Model!AD$1&lt;='Assumptions (Wind)'!$V$13),PPMT('Assumptions (Wind)'!$V$10,Model!AD1,'Assumptions (Wind)'!$V$13,'Assumptions (Wind)'!$V$8*Model!$Y$677*AVERAGE('Assumptions (Wind)'!$V$2:$W$2)/10^9),0)</f>
        <v>-0.01924151042</v>
      </c>
      <c r="AG756" s="160">
        <f>IF(and($Y$677&gt;0,Model!AE$1&lt;='Assumptions (Wind)'!$V$13),PPMT('Assumptions (Wind)'!$V$10,Model!AE1,'Assumptions (Wind)'!$V$13,'Assumptions (Wind)'!$V$8*Model!$Y$677*AVERAGE('Assumptions (Wind)'!$V$2:$W$2)/10^9),0)</f>
        <v>-0.02078083126</v>
      </c>
      <c r="AH756" s="160">
        <f>IF(and($Y$677&gt;0,Model!AF$1&lt;='Assumptions (Wind)'!$V$13),PPMT('Assumptions (Wind)'!$V$10,Model!AF1,'Assumptions (Wind)'!$V$13,'Assumptions (Wind)'!$V$8*Model!$Y$677*AVERAGE('Assumptions (Wind)'!$V$2:$W$2)/10^9),0)</f>
        <v>-0.02244329776</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-0.0111911901</v>
      </c>
      <c r="AA757" s="160">
        <f>IF(and($Z$677&gt;0,Model!X$1&lt;='Assumptions (Wind)'!$V$13),PPMT('Assumptions (Wind)'!$V$10,Model!X1,'Assumptions (Wind)'!$V$13,'Assumptions (Wind)'!$V$8*Model!$Z$677*AVERAGE('Assumptions (Wind)'!$W$2:$X$2)/10^9),0)</f>
        <v>-0.0120864853</v>
      </c>
      <c r="AB757" s="160">
        <f>IF(and($Z$677&gt;0,Model!Y$1&lt;='Assumptions (Wind)'!$V$13),PPMT('Assumptions (Wind)'!$V$10,Model!Y1,'Assumptions (Wind)'!$V$13,'Assumptions (Wind)'!$V$8*Model!$Z$677*AVERAGE('Assumptions (Wind)'!$W$2:$X$2)/10^9),0)</f>
        <v>-0.01305340413</v>
      </c>
      <c r="AC757" s="160">
        <f>IF(and($Z$677&gt;0,Model!Z$1&lt;='Assumptions (Wind)'!$V$13),PPMT('Assumptions (Wind)'!$V$10,Model!Z1,'Assumptions (Wind)'!$V$13,'Assumptions (Wind)'!$V$8*Model!$Z$677*AVERAGE('Assumptions (Wind)'!$W$2:$X$2)/10^9),0)</f>
        <v>-0.01409767646</v>
      </c>
      <c r="AD757" s="160">
        <f>IF(and($Z$677&gt;0,Model!AA$1&lt;='Assumptions (Wind)'!$V$13),PPMT('Assumptions (Wind)'!$V$10,Model!AA1,'Assumptions (Wind)'!$V$13,'Assumptions (Wind)'!$V$8*Model!$Z$677*AVERAGE('Assumptions (Wind)'!$W$2:$X$2)/10^9),0)</f>
        <v>-0.01522549057</v>
      </c>
      <c r="AE757" s="160">
        <f>IF(and($Z$677&gt;0,Model!AB$1&lt;='Assumptions (Wind)'!$V$13),PPMT('Assumptions (Wind)'!$V$10,Model!AB1,'Assumptions (Wind)'!$V$13,'Assumptions (Wind)'!$V$8*Model!$Z$677*AVERAGE('Assumptions (Wind)'!$W$2:$X$2)/10^9),0)</f>
        <v>-0.01644352982</v>
      </c>
      <c r="AF757" s="160">
        <f>IF(and($Z$677&gt;0,Model!AC$1&lt;='Assumptions (Wind)'!$V$13),PPMT('Assumptions (Wind)'!$V$10,Model!AC1,'Assumptions (Wind)'!$V$13,'Assumptions (Wind)'!$V$8*Model!$Z$677*AVERAGE('Assumptions (Wind)'!$W$2:$X$2)/10^9),0)</f>
        <v>-0.01775901221</v>
      </c>
      <c r="AG757" s="160">
        <f>IF(and($Z$677&gt;0,Model!AD$1&lt;='Assumptions (Wind)'!$V$13),PPMT('Assumptions (Wind)'!$V$10,Model!AD1,'Assumptions (Wind)'!$V$13,'Assumptions (Wind)'!$V$8*Model!$Z$677*AVERAGE('Assumptions (Wind)'!$W$2:$X$2)/10^9),0)</f>
        <v>-0.01917973318</v>
      </c>
      <c r="AH757" s="160">
        <f>IF(and($Z$677&gt;0,Model!AE$1&lt;='Assumptions (Wind)'!$V$13),PPMT('Assumptions (Wind)'!$V$10,Model!AE1,'Assumptions (Wind)'!$V$13,'Assumptions (Wind)'!$V$8*Model!$Z$677*AVERAGE('Assumptions (Wind)'!$W$2:$X$2)/10^9),0)</f>
        <v>-0.02071411184</v>
      </c>
      <c r="AI757" s="160">
        <f>IF(and($Z$677&gt;0,Model!AF$1&lt;='Assumptions (Wind)'!$V$13),PPMT('Assumptions (Wind)'!$V$10,Model!AF1,'Assumptions (Wind)'!$V$13,'Assumptions (Wind)'!$V$8*Model!$Z$677*AVERAGE('Assumptions (Wind)'!$W$2:$X$2)/10^9),0)</f>
        <v>-0.02237124078</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-0.01114946412</v>
      </c>
      <c r="AB758" s="160">
        <f>IF(and($AA$677&gt;0,Model!X$1&lt;='Assumptions (Wind)'!$V$13),PPMT('Assumptions (Wind)'!$V$10,Model!X1,'Assumptions (Wind)'!$V$13,'Assumptions (Wind)'!$V$8*Model!$AA$677*AVERAGE('Assumptions (Wind)'!$X$2:$Y$2)/10^9),0)</f>
        <v>-0.01204142125</v>
      </c>
      <c r="AC758" s="160">
        <f>IF(and($AA$677&gt;0,Model!Y$1&lt;='Assumptions (Wind)'!$V$13),PPMT('Assumptions (Wind)'!$V$10,Model!Y1,'Assumptions (Wind)'!$V$13,'Assumptions (Wind)'!$V$8*Model!$AA$677*AVERAGE('Assumptions (Wind)'!$X$2:$Y$2)/10^9),0)</f>
        <v>-0.01300473495</v>
      </c>
      <c r="AD758" s="160">
        <f>IF(and($AA$677&gt;0,Model!Z$1&lt;='Assumptions (Wind)'!$V$13),PPMT('Assumptions (Wind)'!$V$10,Model!Z1,'Assumptions (Wind)'!$V$13,'Assumptions (Wind)'!$V$8*Model!$AA$677*AVERAGE('Assumptions (Wind)'!$X$2:$Y$2)/10^9),0)</f>
        <v>-0.01404511375</v>
      </c>
      <c r="AE758" s="160">
        <f>IF(and($AA$677&gt;0,Model!AA$1&lt;='Assumptions (Wind)'!$V$13),PPMT('Assumptions (Wind)'!$V$10,Model!AA1,'Assumptions (Wind)'!$V$13,'Assumptions (Wind)'!$V$8*Model!$AA$677*AVERAGE('Assumptions (Wind)'!$X$2:$Y$2)/10^9),0)</f>
        <v>-0.01516872285</v>
      </c>
      <c r="AF758" s="160">
        <f>IF(and($AA$677&gt;0,Model!AB$1&lt;='Assumptions (Wind)'!$V$13),PPMT('Assumptions (Wind)'!$V$10,Model!AB1,'Assumptions (Wind)'!$V$13,'Assumptions (Wind)'!$V$8*Model!$AA$677*AVERAGE('Assumptions (Wind)'!$X$2:$Y$2)/10^9),0)</f>
        <v>-0.01638222068</v>
      </c>
      <c r="AG758" s="160">
        <f>IF(and($AA$677&gt;0,Model!AC$1&lt;='Assumptions (Wind)'!$V$13),PPMT('Assumptions (Wind)'!$V$10,Model!AC1,'Assumptions (Wind)'!$V$13,'Assumptions (Wind)'!$V$8*Model!$AA$677*AVERAGE('Assumptions (Wind)'!$X$2:$Y$2)/10^9),0)</f>
        <v>-0.01769279833</v>
      </c>
      <c r="AH758" s="160">
        <f>IF(and($AA$677&gt;0,Model!AD$1&lt;='Assumptions (Wind)'!$V$13),PPMT('Assumptions (Wind)'!$V$10,Model!AD1,'Assumptions (Wind)'!$V$13,'Assumptions (Wind)'!$V$8*Model!$AA$677*AVERAGE('Assumptions (Wind)'!$X$2:$Y$2)/10^9),0)</f>
        <v>-0.0191082222</v>
      </c>
      <c r="AI758" s="160">
        <f>IF(and($AA$677&gt;0,Model!AE$1&lt;='Assumptions (Wind)'!$V$13),PPMT('Assumptions (Wind)'!$V$10,Model!AE1,'Assumptions (Wind)'!$V$13,'Assumptions (Wind)'!$V$8*Model!$AA$677*AVERAGE('Assumptions (Wind)'!$X$2:$Y$2)/10^9),0)</f>
        <v>-0.02063687998</v>
      </c>
      <c r="AJ758" s="160">
        <f>IF(and($AA$677&gt;0,Model!AF$1&lt;='Assumptions (Wind)'!$V$13),PPMT('Assumptions (Wind)'!$V$10,Model!AF1,'Assumptions (Wind)'!$V$13,'Assumptions (Wind)'!$V$8*Model!$AA$677*AVERAGE('Assumptions (Wind)'!$X$2:$Y$2)/10^9),0)</f>
        <v>-0.02228783037</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-0.0110982333</v>
      </c>
      <c r="AC759" s="160">
        <f>IF(and($AB$677&gt;0,Model!X$1&lt;='Assumptions (Wind)'!$V$13),PPMT('Assumptions (Wind)'!$V$10,Model!X1,'Assumptions (Wind)'!$V$13,'Assumptions (Wind)'!$V$8*Model!$AB$677*AVERAGE('Assumptions (Wind)'!$Y$2:$Z$2)/10^9),0)</f>
        <v>-0.01198609197</v>
      </c>
      <c r="AD759" s="160">
        <f>IF(and($AB$677&gt;0,Model!Y$1&lt;='Assumptions (Wind)'!$V$13),PPMT('Assumptions (Wind)'!$V$10,Model!Y1,'Assumptions (Wind)'!$V$13,'Assumptions (Wind)'!$V$8*Model!$AB$677*AVERAGE('Assumptions (Wind)'!$Y$2:$Z$2)/10^9),0)</f>
        <v>-0.01294497932</v>
      </c>
      <c r="AE759" s="160">
        <f>IF(and($AB$677&gt;0,Model!Z$1&lt;='Assumptions (Wind)'!$V$13),PPMT('Assumptions (Wind)'!$V$10,Model!Z1,'Assumptions (Wind)'!$V$13,'Assumptions (Wind)'!$V$8*Model!$AB$677*AVERAGE('Assumptions (Wind)'!$Y$2:$Z$2)/10^9),0)</f>
        <v>-0.01398057767</v>
      </c>
      <c r="AF759" s="160">
        <f>IF(and($AB$677&gt;0,Model!AA$1&lt;='Assumptions (Wind)'!$V$13),PPMT('Assumptions (Wind)'!$V$10,Model!AA1,'Assumptions (Wind)'!$V$13,'Assumptions (Wind)'!$V$8*Model!$AB$677*AVERAGE('Assumptions (Wind)'!$Y$2:$Z$2)/10^9),0)</f>
        <v>-0.01509902388</v>
      </c>
      <c r="AG759" s="160">
        <f>IF(and($AB$677&gt;0,Model!AB$1&lt;='Assumptions (Wind)'!$V$13),PPMT('Assumptions (Wind)'!$V$10,Model!AB1,'Assumptions (Wind)'!$V$13,'Assumptions (Wind)'!$V$8*Model!$AB$677*AVERAGE('Assumptions (Wind)'!$Y$2:$Z$2)/10^9),0)</f>
        <v>-0.01630694579</v>
      </c>
      <c r="AH759" s="160">
        <f>IF(and($AB$677&gt;0,Model!AC$1&lt;='Assumptions (Wind)'!$V$13),PPMT('Assumptions (Wind)'!$V$10,Model!AC1,'Assumptions (Wind)'!$V$13,'Assumptions (Wind)'!$V$8*Model!$AB$677*AVERAGE('Assumptions (Wind)'!$Y$2:$Z$2)/10^9),0)</f>
        <v>-0.01761150146</v>
      </c>
      <c r="AI759" s="160">
        <f>IF(and($AB$677&gt;0,Model!AD$1&lt;='Assumptions (Wind)'!$V$13),PPMT('Assumptions (Wind)'!$V$10,Model!AD1,'Assumptions (Wind)'!$V$13,'Assumptions (Wind)'!$V$8*Model!$AB$677*AVERAGE('Assumptions (Wind)'!$Y$2:$Z$2)/10^9),0)</f>
        <v>-0.01902042157</v>
      </c>
      <c r="AJ759" s="160">
        <f>IF(and($AB$677&gt;0,Model!AE$1&lt;='Assumptions (Wind)'!$V$13),PPMT('Assumptions (Wind)'!$V$10,Model!AE1,'Assumptions (Wind)'!$V$13,'Assumptions (Wind)'!$V$8*Model!$AB$677*AVERAGE('Assumptions (Wind)'!$Y$2:$Z$2)/10^9),0)</f>
        <v>-0.0205420553</v>
      </c>
      <c r="AK759" s="160">
        <f>IF(and($AB$677&gt;0,Model!AF$1&lt;='Assumptions (Wind)'!$V$13),PPMT('Assumptions (Wind)'!$V$10,Model!AF1,'Assumptions (Wind)'!$V$13,'Assumptions (Wind)'!$V$8*Model!$AB$677*AVERAGE('Assumptions (Wind)'!$Y$2:$Z$2)/10^9),0)</f>
        <v>-0.02218541972</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-0.01103714265</v>
      </c>
      <c r="AD760" s="160">
        <f>IF(and($AC$677&gt;0,Model!X$1&lt;='Assumptions (Wind)'!$V$13),PPMT('Assumptions (Wind)'!$V$10,Model!X1,'Assumptions (Wind)'!$V$13,'Assumptions (Wind)'!$V$8*Model!$AC$677*AVERAGE('Assumptions (Wind)'!$Z$2:$AA$2)/10^9),0)</f>
        <v>-0.01192011406</v>
      </c>
      <c r="AE760" s="160">
        <f>IF(and($AC$677&gt;0,Model!Y$1&lt;='Assumptions (Wind)'!$V$13),PPMT('Assumptions (Wind)'!$V$10,Model!Y1,'Assumptions (Wind)'!$V$13,'Assumptions (Wind)'!$V$8*Model!$AC$677*AVERAGE('Assumptions (Wind)'!$Z$2:$AA$2)/10^9),0)</f>
        <v>-0.01287372318</v>
      </c>
      <c r="AF760" s="160">
        <f>IF(and($AC$677&gt;0,Model!Z$1&lt;='Assumptions (Wind)'!$V$13),PPMT('Assumptions (Wind)'!$V$10,Model!Z1,'Assumptions (Wind)'!$V$13,'Assumptions (Wind)'!$V$8*Model!$AC$677*AVERAGE('Assumptions (Wind)'!$Z$2:$AA$2)/10^9),0)</f>
        <v>-0.01390362104</v>
      </c>
      <c r="AG760" s="160">
        <f>IF(and($AC$677&gt;0,Model!AA$1&lt;='Assumptions (Wind)'!$V$13),PPMT('Assumptions (Wind)'!$V$10,Model!AA1,'Assumptions (Wind)'!$V$13,'Assumptions (Wind)'!$V$8*Model!$AC$677*AVERAGE('Assumptions (Wind)'!$Z$2:$AA$2)/10^9),0)</f>
        <v>-0.01501591072</v>
      </c>
      <c r="AH760" s="160">
        <f>IF(and($AC$677&gt;0,Model!AB$1&lt;='Assumptions (Wind)'!$V$13),PPMT('Assumptions (Wind)'!$V$10,Model!AB1,'Assumptions (Wind)'!$V$13,'Assumptions (Wind)'!$V$8*Model!$AC$677*AVERAGE('Assumptions (Wind)'!$Z$2:$AA$2)/10^9),0)</f>
        <v>-0.01621718358</v>
      </c>
      <c r="AI760" s="160">
        <f>IF(and($AC$677&gt;0,Model!AC$1&lt;='Assumptions (Wind)'!$V$13),PPMT('Assumptions (Wind)'!$V$10,Model!AC1,'Assumptions (Wind)'!$V$13,'Assumptions (Wind)'!$V$8*Model!$AC$677*AVERAGE('Assumptions (Wind)'!$Z$2:$AA$2)/10^9),0)</f>
        <v>-0.01751455827</v>
      </c>
      <c r="AJ760" s="160">
        <f>IF(and($AC$677&gt;0,Model!AD$1&lt;='Assumptions (Wind)'!$V$13),PPMT('Assumptions (Wind)'!$V$10,Model!AD1,'Assumptions (Wind)'!$V$13,'Assumptions (Wind)'!$V$8*Model!$AC$677*AVERAGE('Assumptions (Wind)'!$Z$2:$AA$2)/10^9),0)</f>
        <v>-0.01891572293</v>
      </c>
      <c r="AK760" s="160">
        <f>IF(and($AC$677&gt;0,Model!AE$1&lt;='Assumptions (Wind)'!$V$13),PPMT('Assumptions (Wind)'!$V$10,Model!AE1,'Assumptions (Wind)'!$V$13,'Assumptions (Wind)'!$V$8*Model!$AC$677*AVERAGE('Assumptions (Wind)'!$Z$2:$AA$2)/10^9),0)</f>
        <v>-0.02042898076</v>
      </c>
      <c r="AL760" s="160">
        <f>IF(and($AC$677&gt;0,Model!AF$1&lt;='Assumptions (Wind)'!$V$13),PPMT('Assumptions (Wind)'!$V$10,Model!AF1,'Assumptions (Wind)'!$V$13,'Assumptions (Wind)'!$V$8*Model!$AC$677*AVERAGE('Assumptions (Wind)'!$Z$2:$AA$2)/10^9),0)</f>
        <v>-0.02206329922</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-0.01096944437</v>
      </c>
      <c r="AE761" s="160">
        <f>IF(and($AD$677&gt;0,Model!X$1&lt;='Assumptions (Wind)'!$V$13),PPMT('Assumptions (Wind)'!$V$10,Model!X1,'Assumptions (Wind)'!$V$13,'Assumptions (Wind)'!$V$8*Model!$AD$677*AVERAGE('Assumptions (Wind)'!$AA$2:$AB$2)/10^9),0)</f>
        <v>-0.01184699992</v>
      </c>
      <c r="AF761" s="160">
        <f>IF(and($AD$677&gt;0,Model!Y$1&lt;='Assumptions (Wind)'!$V$13),PPMT('Assumptions (Wind)'!$V$10,Model!Y1,'Assumptions (Wind)'!$V$13,'Assumptions (Wind)'!$V$8*Model!$AD$677*AVERAGE('Assumptions (Wind)'!$AA$2:$AB$2)/10^9),0)</f>
        <v>-0.01279475992</v>
      </c>
      <c r="AG761" s="160">
        <f>IF(and($AD$677&gt;0,Model!Z$1&lt;='Assumptions (Wind)'!$V$13),PPMT('Assumptions (Wind)'!$V$10,Model!Z1,'Assumptions (Wind)'!$V$13,'Assumptions (Wind)'!$V$8*Model!$AD$677*AVERAGE('Assumptions (Wind)'!$AA$2:$AB$2)/10^9),0)</f>
        <v>-0.01381834071</v>
      </c>
      <c r="AH761" s="160">
        <f>IF(and($AD$677&gt;0,Model!AA$1&lt;='Assumptions (Wind)'!$V$13),PPMT('Assumptions (Wind)'!$V$10,Model!AA1,'Assumptions (Wind)'!$V$13,'Assumptions (Wind)'!$V$8*Model!$AD$677*AVERAGE('Assumptions (Wind)'!$AA$2:$AB$2)/10^9),0)</f>
        <v>-0.01492380797</v>
      </c>
      <c r="AI761" s="160">
        <f>IF(and($AD$677&gt;0,Model!AB$1&lt;='Assumptions (Wind)'!$V$13),PPMT('Assumptions (Wind)'!$V$10,Model!AB1,'Assumptions (Wind)'!$V$13,'Assumptions (Wind)'!$V$8*Model!$AD$677*AVERAGE('Assumptions (Wind)'!$AA$2:$AB$2)/10^9),0)</f>
        <v>-0.0161177126</v>
      </c>
      <c r="AJ761" s="160">
        <f>IF(and($AD$677&gt;0,Model!AC$1&lt;='Assumptions (Wind)'!$V$13),PPMT('Assumptions (Wind)'!$V$10,Model!AC1,'Assumptions (Wind)'!$V$13,'Assumptions (Wind)'!$V$8*Model!$AD$677*AVERAGE('Assumptions (Wind)'!$AA$2:$AB$2)/10^9),0)</f>
        <v>-0.01740712961</v>
      </c>
      <c r="AK761" s="160">
        <f>IF(and($AD$677&gt;0,Model!AD$1&lt;='Assumptions (Wind)'!$V$13),PPMT('Assumptions (Wind)'!$V$10,Model!AD1,'Assumptions (Wind)'!$V$13,'Assumptions (Wind)'!$V$8*Model!$AD$677*AVERAGE('Assumptions (Wind)'!$AA$2:$AB$2)/10^9),0)</f>
        <v>-0.01879969998</v>
      </c>
      <c r="AL761" s="160">
        <f>IF(and($AD$677&gt;0,Model!AE$1&lt;='Assumptions (Wind)'!$V$13),PPMT('Assumptions (Wind)'!$V$10,Model!AE1,'Assumptions (Wind)'!$V$13,'Assumptions (Wind)'!$V$8*Model!$AD$677*AVERAGE('Assumptions (Wind)'!$AA$2:$AB$2)/10^9),0)</f>
        <v>-0.02030367598</v>
      </c>
      <c r="AM761" s="160">
        <f>IF(and($AD$677&gt;0,Model!AF$1&lt;='Assumptions (Wind)'!$V$13),PPMT('Assumptions (Wind)'!$V$10,Model!AF1,'Assumptions (Wind)'!$V$13,'Assumptions (Wind)'!$V$8*Model!$AD$677*AVERAGE('Assumptions (Wind)'!$AA$2:$AB$2)/10^9),0)</f>
        <v>-0.02192797006</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-0.01102097021</v>
      </c>
      <c r="AF762" s="160">
        <f>IF(and($AE$677&gt;0,Model!X$1&lt;='Assumptions (Wind)'!$V$13),PPMT('Assumptions (Wind)'!$V$10,Model!X1,'Assumptions (Wind)'!$V$13,'Assumptions (Wind)'!$V$8*Model!$AE$677*AVERAGE('Assumptions (Wind)'!$AB$2:$AC$2)/10^9),0)</f>
        <v>-0.01190264782</v>
      </c>
      <c r="AG762" s="160">
        <f>IF(and($AE$677&gt;0,Model!Y$1&lt;='Assumptions (Wind)'!$V$13),PPMT('Assumptions (Wind)'!$V$10,Model!Y1,'Assumptions (Wind)'!$V$13,'Assumptions (Wind)'!$V$8*Model!$AE$677*AVERAGE('Assumptions (Wind)'!$AB$2:$AC$2)/10^9),0)</f>
        <v>-0.01285485965</v>
      </c>
      <c r="AH762" s="160">
        <f>IF(and($AE$677&gt;0,Model!Z$1&lt;='Assumptions (Wind)'!$V$13),PPMT('Assumptions (Wind)'!$V$10,Model!Z1,'Assumptions (Wind)'!$V$13,'Assumptions (Wind)'!$V$8*Model!$AE$677*AVERAGE('Assumptions (Wind)'!$AB$2:$AC$2)/10^9),0)</f>
        <v>-0.01388324842</v>
      </c>
      <c r="AI762" s="160">
        <f>IF(and($AE$677&gt;0,Model!AA$1&lt;='Assumptions (Wind)'!$V$13),PPMT('Assumptions (Wind)'!$V$10,Model!AA1,'Assumptions (Wind)'!$V$13,'Assumptions (Wind)'!$V$8*Model!$AE$677*AVERAGE('Assumptions (Wind)'!$AB$2:$AC$2)/10^9),0)</f>
        <v>-0.01499390829</v>
      </c>
      <c r="AJ762" s="160">
        <f>IF(and($AE$677&gt;0,Model!AB$1&lt;='Assumptions (Wind)'!$V$13),PPMT('Assumptions (Wind)'!$V$10,Model!AB1,'Assumptions (Wind)'!$V$13,'Assumptions (Wind)'!$V$8*Model!$AE$677*AVERAGE('Assumptions (Wind)'!$AB$2:$AC$2)/10^9),0)</f>
        <v>-0.01619342096</v>
      </c>
      <c r="AK762" s="160">
        <f>IF(and($AE$677&gt;0,Model!AC$1&lt;='Assumptions (Wind)'!$V$13),PPMT('Assumptions (Wind)'!$V$10,Model!AC1,'Assumptions (Wind)'!$V$13,'Assumptions (Wind)'!$V$8*Model!$AE$677*AVERAGE('Assumptions (Wind)'!$AB$2:$AC$2)/10^9),0)</f>
        <v>-0.01748889463</v>
      </c>
      <c r="AL762" s="160">
        <f>IF(and($AE$677&gt;0,Model!AD$1&lt;='Assumptions (Wind)'!$V$13),PPMT('Assumptions (Wind)'!$V$10,Model!AD1,'Assumptions (Wind)'!$V$13,'Assumptions (Wind)'!$V$8*Model!$AE$677*AVERAGE('Assumptions (Wind)'!$AB$2:$AC$2)/10^9),0)</f>
        <v>-0.0188880062</v>
      </c>
      <c r="AM762" s="160">
        <f>IF(and($AE$677&gt;0,Model!AE$1&lt;='Assumptions (Wind)'!$V$13),PPMT('Assumptions (Wind)'!$V$10,Model!AE1,'Assumptions (Wind)'!$V$13,'Assumptions (Wind)'!$V$8*Model!$AE$677*AVERAGE('Assumptions (Wind)'!$AB$2:$AC$2)/10^9),0)</f>
        <v>-0.0203990467</v>
      </c>
      <c r="AN762" s="160">
        <f>IF(and($AE$677&gt;0,Model!AF$1&lt;='Assumptions (Wind)'!$V$13),PPMT('Assumptions (Wind)'!$V$10,Model!AF1,'Assumptions (Wind)'!$V$13,'Assumptions (Wind)'!$V$8*Model!$AE$677*AVERAGE('Assumptions (Wind)'!$AB$2:$AC$2)/10^9),0)</f>
        <v>-0.02203097044</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-0.01080937199</v>
      </c>
      <c r="AG763" s="160">
        <f>IF(and($AF$677&gt;0,Model!X$1&lt;='Assumptions (Wind)'!$V$13),PPMT('Assumptions (Wind)'!$V$10,Model!X1,'Assumptions (Wind)'!$V$13,'Assumptions (Wind)'!$V$8*Model!$AF$677*AVERAGE('Assumptions (Wind)'!$AC$2:$AD$2)/10^9),0)</f>
        <v>-0.01167412175</v>
      </c>
      <c r="AH763" s="160">
        <f>IF(and($AF$677&gt;0,Model!Y$1&lt;='Assumptions (Wind)'!$V$13),PPMT('Assumptions (Wind)'!$V$10,Model!Y1,'Assumptions (Wind)'!$V$13,'Assumptions (Wind)'!$V$8*Model!$AF$677*AVERAGE('Assumptions (Wind)'!$AC$2:$AD$2)/10^9),0)</f>
        <v>-0.01260805149</v>
      </c>
      <c r="AI763" s="160">
        <f>IF(and($AF$677&gt;0,Model!Z$1&lt;='Assumptions (Wind)'!$V$13),PPMT('Assumptions (Wind)'!$V$10,Model!Z1,'Assumptions (Wind)'!$V$13,'Assumptions (Wind)'!$V$8*Model!$AF$677*AVERAGE('Assumptions (Wind)'!$AC$2:$AD$2)/10^9),0)</f>
        <v>-0.0136166956</v>
      </c>
      <c r="AJ763" s="160">
        <f>IF(and($AF$677&gt;0,Model!AA$1&lt;='Assumptions (Wind)'!$V$13),PPMT('Assumptions (Wind)'!$V$10,Model!AA1,'Assumptions (Wind)'!$V$13,'Assumptions (Wind)'!$V$8*Model!$AF$677*AVERAGE('Assumptions (Wind)'!$AC$2:$AD$2)/10^9),0)</f>
        <v>-0.01470603125</v>
      </c>
      <c r="AK763" s="160">
        <f>IF(and($AF$677&gt;0,Model!AB$1&lt;='Assumptions (Wind)'!$V$13),PPMT('Assumptions (Wind)'!$V$10,Model!AB1,'Assumptions (Wind)'!$V$13,'Assumptions (Wind)'!$V$8*Model!$AF$677*AVERAGE('Assumptions (Wind)'!$AC$2:$AD$2)/10^9),0)</f>
        <v>-0.01588251375</v>
      </c>
      <c r="AL763" s="160">
        <f>IF(and($AF$677&gt;0,Model!AC$1&lt;='Assumptions (Wind)'!$V$13),PPMT('Assumptions (Wind)'!$V$10,Model!AC1,'Assumptions (Wind)'!$V$13,'Assumptions (Wind)'!$V$8*Model!$AF$677*AVERAGE('Assumptions (Wind)'!$AC$2:$AD$2)/10^9),0)</f>
        <v>-0.01715311485</v>
      </c>
      <c r="AM763" s="160">
        <f>IF(and($AF$677&gt;0,Model!AD$1&lt;='Assumptions (Wind)'!$V$13),PPMT('Assumptions (Wind)'!$V$10,Model!AD1,'Assumptions (Wind)'!$V$13,'Assumptions (Wind)'!$V$8*Model!$AF$677*AVERAGE('Assumptions (Wind)'!$AC$2:$AD$2)/10^9),0)</f>
        <v>-0.01852536404</v>
      </c>
      <c r="AN763" s="160">
        <f>IF(and($AF$677&gt;0,Model!AE$1&lt;='Assumptions (Wind)'!$V$13),PPMT('Assumptions (Wind)'!$V$10,Model!AE1,'Assumptions (Wind)'!$V$13,'Assumptions (Wind)'!$V$8*Model!$AF$677*AVERAGE('Assumptions (Wind)'!$AC$2:$AD$2)/10^9),0)</f>
        <v>-0.02000739317</v>
      </c>
      <c r="AO763" s="160">
        <f>IF(and($AF$677&gt;0,Model!AF$1&lt;='Assumptions (Wind)'!$V$13),PPMT('Assumptions (Wind)'!$V$10,Model!AF1,'Assumptions (Wind)'!$V$13,'Assumptions (Wind)'!$V$8*Model!$AF$677*AVERAGE('Assumptions (Wind)'!$AC$2:$AD$2)/10^9),0)</f>
        <v>-0.02160798462</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-0.0107124481</v>
      </c>
      <c r="AH764" s="160">
        <f>IF(and($AG$677&gt;0,Model!X$1&lt;='Assumptions (Wind)'!$V$13),PPMT('Assumptions (Wind)'!$V$10,Model!X1,'Assumptions (Wind)'!$V$13,'Assumptions (Wind)'!$V$8*Model!$AG$677*AVERAGE('Assumptions (Wind)'!$AD$2:$AE$2)/10^9),0)</f>
        <v>-0.01156944395</v>
      </c>
      <c r="AI764" s="160">
        <f>IF(and($AG$677&gt;0,Model!Y$1&lt;='Assumptions (Wind)'!$V$13),PPMT('Assumptions (Wind)'!$V$10,Model!Y1,'Assumptions (Wind)'!$V$13,'Assumptions (Wind)'!$V$8*Model!$AG$677*AVERAGE('Assumptions (Wind)'!$AD$2:$AE$2)/10^9),0)</f>
        <v>-0.01249499946</v>
      </c>
      <c r="AJ764" s="160">
        <f>IF(and($AG$677&gt;0,Model!Z$1&lt;='Assumptions (Wind)'!$V$13),PPMT('Assumptions (Wind)'!$V$10,Model!Z1,'Assumptions (Wind)'!$V$13,'Assumptions (Wind)'!$V$8*Model!$AG$677*AVERAGE('Assumptions (Wind)'!$AD$2:$AE$2)/10^9),0)</f>
        <v>-0.01349459942</v>
      </c>
      <c r="AK764" s="160">
        <f>IF(and($AG$677&gt;0,Model!AA$1&lt;='Assumptions (Wind)'!$V$13),PPMT('Assumptions (Wind)'!$V$10,Model!AA1,'Assumptions (Wind)'!$V$13,'Assumptions (Wind)'!$V$8*Model!$AG$677*AVERAGE('Assumptions (Wind)'!$AD$2:$AE$2)/10^9),0)</f>
        <v>-0.01457416737</v>
      </c>
      <c r="AL764" s="160">
        <f>IF(and($AG$677&gt;0,Model!AB$1&lt;='Assumptions (Wind)'!$V$13),PPMT('Assumptions (Wind)'!$V$10,Model!AB1,'Assumptions (Wind)'!$V$13,'Assumptions (Wind)'!$V$8*Model!$AG$677*AVERAGE('Assumptions (Wind)'!$AD$2:$AE$2)/10^9),0)</f>
        <v>-0.01574010076</v>
      </c>
      <c r="AM764" s="160">
        <f>IF(and($AG$677&gt;0,Model!AC$1&lt;='Assumptions (Wind)'!$V$13),PPMT('Assumptions (Wind)'!$V$10,Model!AC1,'Assumptions (Wind)'!$V$13,'Assumptions (Wind)'!$V$8*Model!$AG$677*AVERAGE('Assumptions (Wind)'!$AD$2:$AE$2)/10^9),0)</f>
        <v>-0.01699930883</v>
      </c>
      <c r="AN764" s="160">
        <f>IF(and($AG$677&gt;0,Model!AD$1&lt;='Assumptions (Wind)'!$V$13),PPMT('Assumptions (Wind)'!$V$10,Model!AD1,'Assumptions (Wind)'!$V$13,'Assumptions (Wind)'!$V$8*Model!$AG$677*AVERAGE('Assumptions (Wind)'!$AD$2:$AE$2)/10^9),0)</f>
        <v>-0.01835925353</v>
      </c>
      <c r="AO764" s="160">
        <f>IF(and($AG$677&gt;0,Model!AE$1&lt;='Assumptions (Wind)'!$V$13),PPMT('Assumptions (Wind)'!$V$10,Model!AE1,'Assumptions (Wind)'!$V$13,'Assumptions (Wind)'!$V$8*Model!$AG$677*AVERAGE('Assumptions (Wind)'!$AD$2:$AE$2)/10^9),0)</f>
        <v>-0.01982799381</v>
      </c>
      <c r="AP764" s="160">
        <f>IF(and($AG$677&gt;0,Model!AF$1&lt;='Assumptions (Wind)'!$V$13),PPMT('Assumptions (Wind)'!$V$10,Model!AF1,'Assumptions (Wind)'!$V$13,'Assumptions (Wind)'!$V$8*Model!$AG$677*AVERAGE('Assumptions (Wind)'!$AD$2:$AE$2)/10^9),0)</f>
        <v>-0.02141423332</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-0.01060356634</v>
      </c>
      <c r="AI765" s="160">
        <f>IF(and($AH$677&gt;0,Model!X$1&lt;='Assumptions (Wind)'!$V$13),PPMT('Assumptions (Wind)'!$V$10,Model!X1,'Assumptions (Wind)'!$V$13,'Assumptions (Wind)'!$V$8*Model!$AH$677*AVERAGE('Assumptions (Wind)'!$AE$2:$AF$2)/10^9),0)</f>
        <v>-0.01145185165</v>
      </c>
      <c r="AJ765" s="160">
        <f>IF(and($AH$677&gt;0,Model!Y$1&lt;='Assumptions (Wind)'!$V$13),PPMT('Assumptions (Wind)'!$V$10,Model!Y1,'Assumptions (Wind)'!$V$13,'Assumptions (Wind)'!$V$8*Model!$AH$677*AVERAGE('Assumptions (Wind)'!$AE$2:$AF$2)/10^9),0)</f>
        <v>-0.01236799978</v>
      </c>
      <c r="AK765" s="160">
        <f>IF(and($AH$677&gt;0,Model!Z$1&lt;='Assumptions (Wind)'!$V$13),PPMT('Assumptions (Wind)'!$V$10,Model!Z1,'Assumptions (Wind)'!$V$13,'Assumptions (Wind)'!$V$8*Model!$AH$677*AVERAGE('Assumptions (Wind)'!$AE$2:$AF$2)/10^9),0)</f>
        <v>-0.01335743976</v>
      </c>
      <c r="AL765" s="160">
        <f>IF(and($AH$677&gt;0,Model!AA$1&lt;='Assumptions (Wind)'!$V$13),PPMT('Assumptions (Wind)'!$V$10,Model!AA1,'Assumptions (Wind)'!$V$13,'Assumptions (Wind)'!$V$8*Model!$AH$677*AVERAGE('Assumptions (Wind)'!$AE$2:$AF$2)/10^9),0)</f>
        <v>-0.01442603494</v>
      </c>
      <c r="AM765" s="160">
        <f>IF(and($AH$677&gt;0,Model!AB$1&lt;='Assumptions (Wind)'!$V$13),PPMT('Assumptions (Wind)'!$V$10,Model!AB1,'Assumptions (Wind)'!$V$13,'Assumptions (Wind)'!$V$8*Model!$AH$677*AVERAGE('Assumptions (Wind)'!$AE$2:$AF$2)/10^9),0)</f>
        <v>-0.01558011774</v>
      </c>
      <c r="AN765" s="160">
        <f>IF(and($AH$677&gt;0,Model!AC$1&lt;='Assumptions (Wind)'!$V$13),PPMT('Assumptions (Wind)'!$V$10,Model!AC1,'Assumptions (Wind)'!$V$13,'Assumptions (Wind)'!$V$8*Model!$AH$677*AVERAGE('Assumptions (Wind)'!$AE$2:$AF$2)/10^9),0)</f>
        <v>-0.01682652716</v>
      </c>
      <c r="AO765" s="160">
        <f>IF(and($AH$677&gt;0,Model!AD$1&lt;='Assumptions (Wind)'!$V$13),PPMT('Assumptions (Wind)'!$V$10,Model!AD1,'Assumptions (Wind)'!$V$13,'Assumptions (Wind)'!$V$8*Model!$AH$677*AVERAGE('Assumptions (Wind)'!$AE$2:$AF$2)/10^9),0)</f>
        <v>-0.01817264933</v>
      </c>
      <c r="AP765" s="160">
        <f>IF(and($AH$677&gt;0,Model!AE$1&lt;='Assumptions (Wind)'!$V$13),PPMT('Assumptions (Wind)'!$V$10,Model!AE1,'Assumptions (Wind)'!$V$13,'Assumptions (Wind)'!$V$8*Model!$AH$677*AVERAGE('Assumptions (Wind)'!$AE$2:$AF$2)/10^9),0)</f>
        <v>-0.01962646128</v>
      </c>
      <c r="AQ765" s="160">
        <f>IF(and($AH$677&gt;0,Model!AF$1&lt;='Assumptions (Wind)'!$V$13),PPMT('Assumptions (Wind)'!$V$10,Model!AF1,'Assumptions (Wind)'!$V$13,'Assumptions (Wind)'!$V$8*Model!$AH$677*AVERAGE('Assumptions (Wind)'!$AE$2:$AF$2)/10^9),0)</f>
        <v>-0.02119657818</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-0.01243289897</v>
      </c>
      <c r="AJ766" s="177">
        <f>IF(and($AI$677&gt;0,Model!X$1&lt;='Assumptions (Wind)'!$V$13),PPMT('Assumptions (Wind)'!$V$10,Model!X1,'Assumptions (Wind)'!$V$13,'Assumptions (Wind)'!$V$8*Model!$AI$677*AVERAGE('Assumptions (Wind)'!$AF$2:$AG$2)/10^9),0)</f>
        <v>-0.01342753089</v>
      </c>
      <c r="AK766" s="177">
        <f>IF(and($AI$677&gt;0,Model!Y$1&lt;='Assumptions (Wind)'!$V$13),PPMT('Assumptions (Wind)'!$V$10,Model!Y1,'Assumptions (Wind)'!$V$13,'Assumptions (Wind)'!$V$8*Model!$AI$677*AVERAGE('Assumptions (Wind)'!$AF$2:$AG$2)/10^9),0)</f>
        <v>-0.01450173336</v>
      </c>
      <c r="AL766" s="177">
        <f>IF(and($AI$677&gt;0,Model!Z$1&lt;='Assumptions (Wind)'!$V$13),PPMT('Assumptions (Wind)'!$V$10,Model!Z1,'Assumptions (Wind)'!$V$13,'Assumptions (Wind)'!$V$8*Model!$AI$677*AVERAGE('Assumptions (Wind)'!$AF$2:$AG$2)/10^9),0)</f>
        <v>-0.01566187202</v>
      </c>
      <c r="AM766" s="177">
        <f>IF(and($AI$677&gt;0,Model!AA$1&lt;='Assumptions (Wind)'!$V$13),PPMT('Assumptions (Wind)'!$V$10,Model!AA1,'Assumptions (Wind)'!$V$13,'Assumptions (Wind)'!$V$8*Model!$AI$677*AVERAGE('Assumptions (Wind)'!$AF$2:$AG$2)/10^9),0)</f>
        <v>-0.01691482179</v>
      </c>
      <c r="AN766" s="177">
        <f>IF(and($AI$677&gt;0,Model!AB$1&lt;='Assumptions (Wind)'!$V$13),PPMT('Assumptions (Wind)'!$V$10,Model!AB1,'Assumptions (Wind)'!$V$13,'Assumptions (Wind)'!$V$8*Model!$AI$677*AVERAGE('Assumptions (Wind)'!$AF$2:$AG$2)/10^9),0)</f>
        <v>-0.01826800753</v>
      </c>
      <c r="AO766" s="177">
        <f>IF(and($AI$677&gt;0,Model!AC$1&lt;='Assumptions (Wind)'!$V$13),PPMT('Assumptions (Wind)'!$V$10,Model!AC1,'Assumptions (Wind)'!$V$13,'Assumptions (Wind)'!$V$8*Model!$AI$677*AVERAGE('Assumptions (Wind)'!$AF$2:$AG$2)/10^9),0)</f>
        <v>-0.01972944813</v>
      </c>
      <c r="AP766" s="177">
        <f>IF(and($AI$677&gt;0,Model!AD$1&lt;='Assumptions (Wind)'!$V$13),PPMT('Assumptions (Wind)'!$V$10,Model!AD1,'Assumptions (Wind)'!$V$13,'Assumptions (Wind)'!$V$8*Model!$AI$677*AVERAGE('Assumptions (Wind)'!$AF$2:$AG$2)/10^9),0)</f>
        <v>-0.02130780398</v>
      </c>
      <c r="AQ766" s="177">
        <f>IF(and($AI$677&gt;0,Model!AE$1&lt;='Assumptions (Wind)'!$V$13),PPMT('Assumptions (Wind)'!$V$10,Model!AE1,'Assumptions (Wind)'!$V$13,'Assumptions (Wind)'!$V$8*Model!$AI$677*AVERAGE('Assumptions (Wind)'!$AF$2:$AG$2)/10^9),0)</f>
        <v>-0.0230124283</v>
      </c>
      <c r="AR766" s="177">
        <f>IF(and($AI$677&gt;0,Model!AF$1&lt;='Assumptions (Wind)'!$V$13),PPMT('Assumptions (Wind)'!$V$10,Model!AF1,'Assumptions (Wind)'!$V$13,'Assumptions (Wind)'!$V$8*Model!$AI$677*AVERAGE('Assumptions (Wind)'!$AF$2:$AG$2)/10^9),0)</f>
        <v>-0.02485342257</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-0.0106878462</v>
      </c>
      <c r="AK767" s="177">
        <f>IF(and($AJ$677&gt;0,Model!X$1&lt;='Assumptions (Wind)'!$V$13),PPMT('Assumptions (Wind)'!$V$10,Model!X1,'Assumptions (Wind)'!$V$13,'Assumptions (Wind)'!$V$8*Model!$AJ$677*AVERAGE('Assumptions (Wind)'!$AG$2:$AH$2)/10^9),0)</f>
        <v>-0.01154287389</v>
      </c>
      <c r="AL767" s="177">
        <f>IF(and($AJ$677&gt;0,Model!Y$1&lt;='Assumptions (Wind)'!$V$13),PPMT('Assumptions (Wind)'!$V$10,Model!Y1,'Assumptions (Wind)'!$V$13,'Assumptions (Wind)'!$V$8*Model!$AJ$677*AVERAGE('Assumptions (Wind)'!$AG$2:$AH$2)/10^9),0)</f>
        <v>-0.01246630381</v>
      </c>
      <c r="AM767" s="177">
        <f>IF(and($AJ$677&gt;0,Model!Z$1&lt;='Assumptions (Wind)'!$V$13),PPMT('Assumptions (Wind)'!$V$10,Model!Z1,'Assumptions (Wind)'!$V$13,'Assumptions (Wind)'!$V$8*Model!$AJ$677*AVERAGE('Assumptions (Wind)'!$AG$2:$AH$2)/10^9),0)</f>
        <v>-0.01346360811</v>
      </c>
      <c r="AN767" s="177">
        <f>IF(and($AJ$677&gt;0,Model!AA$1&lt;='Assumptions (Wind)'!$V$13),PPMT('Assumptions (Wind)'!$V$10,Model!AA1,'Assumptions (Wind)'!$V$13,'Assumptions (Wind)'!$V$8*Model!$AJ$677*AVERAGE('Assumptions (Wind)'!$AG$2:$AH$2)/10^9),0)</f>
        <v>-0.01454069676</v>
      </c>
      <c r="AO767" s="177">
        <f>IF(and($AJ$677&gt;0,Model!AB$1&lt;='Assumptions (Wind)'!$V$13),PPMT('Assumptions (Wind)'!$V$10,Model!AB1,'Assumptions (Wind)'!$V$13,'Assumptions (Wind)'!$V$8*Model!$AJ$677*AVERAGE('Assumptions (Wind)'!$AG$2:$AH$2)/10^9),0)</f>
        <v>-0.0157039525</v>
      </c>
      <c r="AP767" s="177">
        <f>IF(and($AJ$677&gt;0,Model!AC$1&lt;='Assumptions (Wind)'!$V$13),PPMT('Assumptions (Wind)'!$V$10,Model!AC1,'Assumptions (Wind)'!$V$13,'Assumptions (Wind)'!$V$8*Model!$AJ$677*AVERAGE('Assumptions (Wind)'!$AG$2:$AH$2)/10^9),0)</f>
        <v>-0.0169602687</v>
      </c>
      <c r="AQ767" s="177">
        <f>IF(and($AJ$677&gt;0,Model!AD$1&lt;='Assumptions (Wind)'!$V$13),PPMT('Assumptions (Wind)'!$V$10,Model!AD1,'Assumptions (Wind)'!$V$13,'Assumptions (Wind)'!$V$8*Model!$AJ$677*AVERAGE('Assumptions (Wind)'!$AG$2:$AH$2)/10^9),0)</f>
        <v>-0.01831709019</v>
      </c>
      <c r="AR767" s="177">
        <f>IF(and($AJ$677&gt;0,Model!AE$1&lt;='Assumptions (Wind)'!$V$13),PPMT('Assumptions (Wind)'!$V$10,Model!AE1,'Assumptions (Wind)'!$V$13,'Assumptions (Wind)'!$V$8*Model!$AJ$677*AVERAGE('Assumptions (Wind)'!$AG$2:$AH$2)/10^9),0)</f>
        <v>-0.01978245741</v>
      </c>
      <c r="AS767" s="177">
        <f>IF(and($AJ$677&gt;0,Model!AF$1&lt;='Assumptions (Wind)'!$V$13),PPMT('Assumptions (Wind)'!$V$10,Model!AF1,'Assumptions (Wind)'!$V$13,'Assumptions (Wind)'!$V$8*Model!$AJ$677*AVERAGE('Assumptions (Wind)'!$AG$2:$AH$2)/10^9),0)</f>
        <v>-0.021365054</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-0.01078128787</v>
      </c>
      <c r="AL768" s="160">
        <f>IF(and($AK$677&gt;0,Model!X$1&lt;='Assumptions (Wind)'!$V$13),PPMT('Assumptions (Wind)'!$V$10,Model!X1,'Assumptions (Wind)'!$V$13,'Assumptions (Wind)'!$V$8*Model!$AK$677*AVERAGE('Assumptions (Wind)'!$AH$2:$AI$2)/10^9),0)</f>
        <v>-0.0116437909</v>
      </c>
      <c r="AM768" s="160">
        <f>IF(and($AK$677&gt;0,Model!Y$1&lt;='Assumptions (Wind)'!$V$13),PPMT('Assumptions (Wind)'!$V$10,Model!Y1,'Assumptions (Wind)'!$V$13,'Assumptions (Wind)'!$V$8*Model!$AK$677*AVERAGE('Assumptions (Wind)'!$AH$2:$AI$2)/10^9),0)</f>
        <v>-0.01257529417</v>
      </c>
      <c r="AN768" s="160">
        <f>IF(and($AK$677&gt;0,Model!Z$1&lt;='Assumptions (Wind)'!$V$13),PPMT('Assumptions (Wind)'!$V$10,Model!Z1,'Assumptions (Wind)'!$V$13,'Assumptions (Wind)'!$V$8*Model!$AK$677*AVERAGE('Assumptions (Wind)'!$AH$2:$AI$2)/10^9),0)</f>
        <v>-0.01358131771</v>
      </c>
      <c r="AO768" s="160">
        <f>IF(and($AK$677&gt;0,Model!AA$1&lt;='Assumptions (Wind)'!$V$13),PPMT('Assumptions (Wind)'!$V$10,Model!AA1,'Assumptions (Wind)'!$V$13,'Assumptions (Wind)'!$V$8*Model!$AK$677*AVERAGE('Assumptions (Wind)'!$AH$2:$AI$2)/10^9),0)</f>
        <v>-0.01466782312</v>
      </c>
      <c r="AP768" s="160">
        <f>IF(and($AK$677&gt;0,Model!AB$1&lt;='Assumptions (Wind)'!$V$13),PPMT('Assumptions (Wind)'!$V$10,Model!AB1,'Assumptions (Wind)'!$V$13,'Assumptions (Wind)'!$V$8*Model!$AK$677*AVERAGE('Assumptions (Wind)'!$AH$2:$AI$2)/10^9),0)</f>
        <v>-0.01584124897</v>
      </c>
      <c r="AQ768" s="160">
        <f>IF(and($AK$677&gt;0,Model!AC$1&lt;='Assumptions (Wind)'!$V$13),PPMT('Assumptions (Wind)'!$V$10,Model!AC1,'Assumptions (Wind)'!$V$13,'Assumptions (Wind)'!$V$8*Model!$AK$677*AVERAGE('Assumptions (Wind)'!$AH$2:$AI$2)/10^9),0)</f>
        <v>-0.01710854889</v>
      </c>
      <c r="AR768" s="160">
        <f>IF(and($AK$677&gt;0,Model!AD$1&lt;='Assumptions (Wind)'!$V$13),PPMT('Assumptions (Wind)'!$V$10,Model!AD1,'Assumptions (Wind)'!$V$13,'Assumptions (Wind)'!$V$8*Model!$AK$677*AVERAGE('Assumptions (Wind)'!$AH$2:$AI$2)/10^9),0)</f>
        <v>-0.0184772328</v>
      </c>
      <c r="AS768" s="160">
        <f>IF(and($AK$677&gt;0,Model!AE$1&lt;='Assumptions (Wind)'!$V$13),PPMT('Assumptions (Wind)'!$V$10,Model!AE1,'Assumptions (Wind)'!$V$13,'Assumptions (Wind)'!$V$8*Model!$AK$677*AVERAGE('Assumptions (Wind)'!$AH$2:$AI$2)/10^9),0)</f>
        <v>-0.01995541142</v>
      </c>
      <c r="AT768" s="160">
        <f>IF(and($AK$677&gt;0,Model!AF$1&lt;='Assumptions (Wind)'!$V$13),PPMT('Assumptions (Wind)'!$V$10,Model!AF1,'Assumptions (Wind)'!$V$13,'Assumptions (Wind)'!$V$8*Model!$AK$677*AVERAGE('Assumptions (Wind)'!$AH$2:$AI$2)/10^9),0)</f>
        <v>-0.02155184434</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-0.01087422367</v>
      </c>
      <c r="AM769" s="177">
        <f>IF(and($AL$677&gt;0,Model!X$1&lt;='Assumptions (Wind)'!$V$13),PPMT('Assumptions (Wind)'!$V$10,Model!X1,'Assumptions (Wind)'!$V$13,'Assumptions (Wind)'!$V$8*Model!$AL$677*AVERAGE('Assumptions (Wind)'!$AI$2:$AJ$2)/10^9),0)</f>
        <v>-0.01174416157</v>
      </c>
      <c r="AN769" s="177">
        <f>IF(and($AL$677&gt;0,Model!Y$1&lt;='Assumptions (Wind)'!$V$13),PPMT('Assumptions (Wind)'!$V$10,Model!Y1,'Assumptions (Wind)'!$V$13,'Assumptions (Wind)'!$V$8*Model!$AL$677*AVERAGE('Assumptions (Wind)'!$AI$2:$AJ$2)/10^9),0)</f>
        <v>-0.01268369449</v>
      </c>
      <c r="AO769" s="177">
        <f>IF(and($AL$677&gt;0,Model!Z$1&lt;='Assumptions (Wind)'!$V$13),PPMT('Assumptions (Wind)'!$V$10,Model!Z1,'Assumptions (Wind)'!$V$13,'Assumptions (Wind)'!$V$8*Model!$AL$677*AVERAGE('Assumptions (Wind)'!$AI$2:$AJ$2)/10^9),0)</f>
        <v>-0.01369839005</v>
      </c>
      <c r="AP769" s="177">
        <f>IF(and($AL$677&gt;0,Model!AA$1&lt;='Assumptions (Wind)'!$V$13),PPMT('Assumptions (Wind)'!$V$10,Model!AA1,'Assumptions (Wind)'!$V$13,'Assumptions (Wind)'!$V$8*Model!$AL$677*AVERAGE('Assumptions (Wind)'!$AI$2:$AJ$2)/10^9),0)</f>
        <v>-0.01479426126</v>
      </c>
      <c r="AQ769" s="177">
        <f>IF(and($AL$677&gt;0,Model!AB$1&lt;='Assumptions (Wind)'!$V$13),PPMT('Assumptions (Wind)'!$V$10,Model!AB1,'Assumptions (Wind)'!$V$13,'Assumptions (Wind)'!$V$8*Model!$AL$677*AVERAGE('Assumptions (Wind)'!$AI$2:$AJ$2)/10^9),0)</f>
        <v>-0.01597780216</v>
      </c>
      <c r="AR769" s="177">
        <f>IF(and($AL$677&gt;0,Model!AC$1&lt;='Assumptions (Wind)'!$V$13),PPMT('Assumptions (Wind)'!$V$10,Model!AC1,'Assumptions (Wind)'!$V$13,'Assumptions (Wind)'!$V$8*Model!$AL$677*AVERAGE('Assumptions (Wind)'!$AI$2:$AJ$2)/10^9),0)</f>
        <v>-0.01725602633</v>
      </c>
      <c r="AS769" s="177">
        <f>IF(and($AL$677&gt;0,Model!AD$1&lt;='Assumptions (Wind)'!$V$13),PPMT('Assumptions (Wind)'!$V$10,Model!AD1,'Assumptions (Wind)'!$V$13,'Assumptions (Wind)'!$V$8*Model!$AL$677*AVERAGE('Assumptions (Wind)'!$AI$2:$AJ$2)/10^9),0)</f>
        <v>-0.01863650844</v>
      </c>
      <c r="AT769" s="177">
        <f>IF(and($AL$677&gt;0,Model!AE$1&lt;='Assumptions (Wind)'!$V$13),PPMT('Assumptions (Wind)'!$V$10,Model!AE1,'Assumptions (Wind)'!$V$13,'Assumptions (Wind)'!$V$8*Model!$AL$677*AVERAGE('Assumptions (Wind)'!$AI$2:$AJ$2)/10^9),0)</f>
        <v>-0.02012742911</v>
      </c>
      <c r="AU769" s="177">
        <f>IF(and($AL$677&gt;0,Model!AF$1&lt;='Assumptions (Wind)'!$V$13),PPMT('Assumptions (Wind)'!$V$10,Model!AF1,'Assumptions (Wind)'!$V$13,'Assumptions (Wind)'!$V$8*Model!$AL$677*AVERAGE('Assumptions (Wind)'!$AI$2:$AJ$2)/10^9),0)</f>
        <v>-0.02173762344</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-0.0109667679</v>
      </c>
      <c r="AN770" s="160">
        <f>IF(and($AM$677&gt;0,Model!X$1&lt;='Assumptions (Wind)'!$V$13),PPMT('Assumptions (Wind)'!$V$10,Model!X1,'Assumptions (Wind)'!$V$13,'Assumptions (Wind)'!$V$8*Model!$AM$677*AVERAGE('Assumptions (Wind)'!$AJ$2:$AK$2)/10^9),0)</f>
        <v>-0.01184410933</v>
      </c>
      <c r="AO770" s="160">
        <f>IF(and($AM$677&gt;0,Model!Y$1&lt;='Assumptions (Wind)'!$V$13),PPMT('Assumptions (Wind)'!$V$10,Model!Y1,'Assumptions (Wind)'!$V$13,'Assumptions (Wind)'!$V$8*Model!$AM$677*AVERAGE('Assumptions (Wind)'!$AJ$2:$AK$2)/10^9),0)</f>
        <v>-0.01279163807</v>
      </c>
      <c r="AP770" s="160">
        <f>IF(and($AM$677&gt;0,Model!Z$1&lt;='Assumptions (Wind)'!$V$13),PPMT('Assumptions (Wind)'!$V$10,Model!Z1,'Assumptions (Wind)'!$V$13,'Assumptions (Wind)'!$V$8*Model!$AM$677*AVERAGE('Assumptions (Wind)'!$AJ$2:$AK$2)/10^9),0)</f>
        <v>-0.01381496912</v>
      </c>
      <c r="AQ770" s="160">
        <f>IF(and($AM$677&gt;0,Model!AA$1&lt;='Assumptions (Wind)'!$V$13),PPMT('Assumptions (Wind)'!$V$10,Model!AA1,'Assumptions (Wind)'!$V$13,'Assumptions (Wind)'!$V$8*Model!$AM$677*AVERAGE('Assumptions (Wind)'!$AJ$2:$AK$2)/10^9),0)</f>
        <v>-0.01492016665</v>
      </c>
      <c r="AR770" s="160">
        <f>IF(and($AM$677&gt;0,Model!AB$1&lt;='Assumptions (Wind)'!$V$13),PPMT('Assumptions (Wind)'!$V$10,Model!AB1,'Assumptions (Wind)'!$V$13,'Assumptions (Wind)'!$V$8*Model!$AM$677*AVERAGE('Assumptions (Wind)'!$AJ$2:$AK$2)/10^9),0)</f>
        <v>-0.01611377998</v>
      </c>
      <c r="AS770" s="160">
        <f>IF(and($AM$677&gt;0,Model!AC$1&lt;='Assumptions (Wind)'!$V$13),PPMT('Assumptions (Wind)'!$V$10,Model!AC1,'Assumptions (Wind)'!$V$13,'Assumptions (Wind)'!$V$8*Model!$AM$677*AVERAGE('Assumptions (Wind)'!$AJ$2:$AK$2)/10^9),0)</f>
        <v>-0.01740288238</v>
      </c>
      <c r="AT770" s="160">
        <f>IF(and($AM$677&gt;0,Model!AD$1&lt;='Assumptions (Wind)'!$V$13),PPMT('Assumptions (Wind)'!$V$10,Model!AD1,'Assumptions (Wind)'!$V$13,'Assumptions (Wind)'!$V$8*Model!$AM$677*AVERAGE('Assumptions (Wind)'!$AJ$2:$AK$2)/10^9),0)</f>
        <v>-0.01879511297</v>
      </c>
      <c r="AU770" s="160">
        <f>IF(and($AM$677&gt;0,Model!AE$1&lt;='Assumptions (Wind)'!$V$13),PPMT('Assumptions (Wind)'!$V$10,Model!AE1,'Assumptions (Wind)'!$V$13,'Assumptions (Wind)'!$V$8*Model!$AM$677*AVERAGE('Assumptions (Wind)'!$AJ$2:$AK$2)/10^9),0)</f>
        <v>-0.02029872201</v>
      </c>
      <c r="AV770" s="160">
        <f>IF(and($AM$677&gt;0,Model!AF$1&lt;='Assumptions (Wind)'!$V$13),PPMT('Assumptions (Wind)'!$V$10,Model!AF1,'Assumptions (Wind)'!$V$13,'Assumptions (Wind)'!$V$8*Model!$AM$677*AVERAGE('Assumptions (Wind)'!$AJ$2:$AK$2)/10^9),0)</f>
        <v>-0.02192261977</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-0.01105869699</v>
      </c>
      <c r="AO771" s="160">
        <f>IF(and($AN$677&gt;0,Model!X$1&lt;='Assumptions (Wind)'!$V$13),PPMT('Assumptions (Wind)'!$V$10,Model!X1,'Assumptions (Wind)'!$V$13,'Assumptions (Wind)'!$V$8*Model!$AN$677*AVERAGE('Assumptions (Wind)'!$AK$2:$AL$2)/10^9),0)</f>
        <v>-0.01194339275</v>
      </c>
      <c r="AP771" s="160">
        <f>IF(and($AN$677&gt;0,Model!Y$1&lt;='Assumptions (Wind)'!$V$13),PPMT('Assumptions (Wind)'!$V$10,Model!Y1,'Assumptions (Wind)'!$V$13,'Assumptions (Wind)'!$V$8*Model!$AN$677*AVERAGE('Assumptions (Wind)'!$AK$2:$AL$2)/10^9),0)</f>
        <v>-0.01289886417</v>
      </c>
      <c r="AQ771" s="160">
        <f>IF(and($AN$677&gt;0,Model!Z$1&lt;='Assumptions (Wind)'!$V$13),PPMT('Assumptions (Wind)'!$V$10,Model!Z1,'Assumptions (Wind)'!$V$13,'Assumptions (Wind)'!$V$8*Model!$AN$677*AVERAGE('Assumptions (Wind)'!$AK$2:$AL$2)/10^9),0)</f>
        <v>-0.0139307733</v>
      </c>
      <c r="AR771" s="160">
        <f>IF(and($AN$677&gt;0,Model!AA$1&lt;='Assumptions (Wind)'!$V$13),PPMT('Assumptions (Wind)'!$V$10,Model!AA1,'Assumptions (Wind)'!$V$13,'Assumptions (Wind)'!$V$8*Model!$AN$677*AVERAGE('Assumptions (Wind)'!$AK$2:$AL$2)/10^9),0)</f>
        <v>-0.01504523517</v>
      </c>
      <c r="AS771" s="160">
        <f>IF(and($AN$677&gt;0,Model!AB$1&lt;='Assumptions (Wind)'!$V$13),PPMT('Assumptions (Wind)'!$V$10,Model!AB1,'Assumptions (Wind)'!$V$13,'Assumptions (Wind)'!$V$8*Model!$AN$677*AVERAGE('Assumptions (Wind)'!$AK$2:$AL$2)/10^9),0)</f>
        <v>-0.01624885398</v>
      </c>
      <c r="AT771" s="160">
        <f>IF(and($AN$677&gt;0,Model!AC$1&lt;='Assumptions (Wind)'!$V$13),PPMT('Assumptions (Wind)'!$V$10,Model!AC1,'Assumptions (Wind)'!$V$13,'Assumptions (Wind)'!$V$8*Model!$AN$677*AVERAGE('Assumptions (Wind)'!$AK$2:$AL$2)/10^9),0)</f>
        <v>-0.0175487623</v>
      </c>
      <c r="AU771" s="160">
        <f>IF(and($AN$677&gt;0,Model!AD$1&lt;='Assumptions (Wind)'!$V$13),PPMT('Assumptions (Wind)'!$V$10,Model!AD1,'Assumptions (Wind)'!$V$13,'Assumptions (Wind)'!$V$8*Model!$AN$677*AVERAGE('Assumptions (Wind)'!$AK$2:$AL$2)/10^9),0)</f>
        <v>-0.01895266328</v>
      </c>
      <c r="AV771" s="160">
        <f>IF(and($AN$677&gt;0,Model!AE$1&lt;='Assumptions (Wind)'!$V$13),PPMT('Assumptions (Wind)'!$V$10,Model!AE1,'Assumptions (Wind)'!$V$13,'Assumptions (Wind)'!$V$8*Model!$AN$677*AVERAGE('Assumptions (Wind)'!$AK$2:$AL$2)/10^9),0)</f>
        <v>-0.02046887635</v>
      </c>
      <c r="AW771" s="160">
        <f>IF(and($AN$677&gt;0,Model!AF$1&lt;='Assumptions (Wind)'!$V$13),PPMT('Assumptions (Wind)'!$V$10,Model!AF1,'Assumptions (Wind)'!$V$13,'Assumptions (Wind)'!$V$8*Model!$AN$677*AVERAGE('Assumptions (Wind)'!$AK$2:$AL$2)/10^9),0)</f>
        <v>-0.02210638645</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-0.011150128</v>
      </c>
      <c r="AP772" s="160">
        <f>IF(and($AO$677&gt;0,Model!X$1&lt;='Assumptions (Wind)'!$V$13),PPMT('Assumptions (Wind)'!$V$10,Model!X1,'Assumptions (Wind)'!$V$13,'Assumptions (Wind)'!$V$8*Model!$AO$677*AVERAGE('Assumptions (Wind)'!$AL$2:$AM$2)/10^9),0)</f>
        <v>-0.01204213824</v>
      </c>
      <c r="AQ772" s="160">
        <f>IF(and($AO$677&gt;0,Model!Y$1&lt;='Assumptions (Wind)'!$V$13),PPMT('Assumptions (Wind)'!$V$10,Model!Y1,'Assumptions (Wind)'!$V$13,'Assumptions (Wind)'!$V$8*Model!$AO$677*AVERAGE('Assumptions (Wind)'!$AL$2:$AM$2)/10^9),0)</f>
        <v>-0.0130055093</v>
      </c>
      <c r="AR772" s="160">
        <f>IF(and($AO$677&gt;0,Model!Z$1&lt;='Assumptions (Wind)'!$V$13),PPMT('Assumptions (Wind)'!$V$10,Model!Z1,'Assumptions (Wind)'!$V$13,'Assumptions (Wind)'!$V$8*Model!$AO$677*AVERAGE('Assumptions (Wind)'!$AL$2:$AM$2)/10^9),0)</f>
        <v>-0.01404595005</v>
      </c>
      <c r="AS772" s="160">
        <f>IF(and($AO$677&gt;0,Model!AA$1&lt;='Assumptions (Wind)'!$V$13),PPMT('Assumptions (Wind)'!$V$10,Model!AA1,'Assumptions (Wind)'!$V$13,'Assumptions (Wind)'!$V$8*Model!$AO$677*AVERAGE('Assumptions (Wind)'!$AL$2:$AM$2)/10^9),0)</f>
        <v>-0.01516962605</v>
      </c>
      <c r="AT772" s="160">
        <f>IF(and($AO$677&gt;0,Model!AB$1&lt;='Assumptions (Wind)'!$V$13),PPMT('Assumptions (Wind)'!$V$10,Model!AB1,'Assumptions (Wind)'!$V$13,'Assumptions (Wind)'!$V$8*Model!$AO$677*AVERAGE('Assumptions (Wind)'!$AL$2:$AM$2)/10^9),0)</f>
        <v>-0.01638319614</v>
      </c>
      <c r="AU772" s="160">
        <f>IF(and($AO$677&gt;0,Model!AC$1&lt;='Assumptions (Wind)'!$V$13),PPMT('Assumptions (Wind)'!$V$10,Model!AC1,'Assumptions (Wind)'!$V$13,'Assumptions (Wind)'!$V$8*Model!$AO$677*AVERAGE('Assumptions (Wind)'!$AL$2:$AM$2)/10^9),0)</f>
        <v>-0.01769385183</v>
      </c>
      <c r="AV772" s="160">
        <f>IF(and($AO$677&gt;0,Model!AD$1&lt;='Assumptions (Wind)'!$V$13),PPMT('Assumptions (Wind)'!$V$10,Model!AD1,'Assumptions (Wind)'!$V$13,'Assumptions (Wind)'!$V$8*Model!$AO$677*AVERAGE('Assumptions (Wind)'!$AL$2:$AM$2)/10^9),0)</f>
        <v>-0.01910935997</v>
      </c>
      <c r="AW772" s="160">
        <f>IF(and($AO$677&gt;0,Model!AE$1&lt;='Assumptions (Wind)'!$V$13),PPMT('Assumptions (Wind)'!$V$10,Model!AE1,'Assumptions (Wind)'!$V$13,'Assumptions (Wind)'!$V$8*Model!$AO$677*AVERAGE('Assumptions (Wind)'!$AL$2:$AM$2)/10^9),0)</f>
        <v>-0.02063810877</v>
      </c>
      <c r="AX772" s="160">
        <f>IF(and($AO$677&gt;0,Model!AF$1&lt;='Assumptions (Wind)'!$V$13),PPMT('Assumptions (Wind)'!$V$10,Model!AF1,'Assumptions (Wind)'!$V$13,'Assumptions (Wind)'!$V$8*Model!$AO$677*AVERAGE('Assumptions (Wind)'!$AL$2:$AM$2)/10^9),0)</f>
        <v>-0.02228915747</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-0.0112408268</v>
      </c>
      <c r="AQ773" s="160">
        <f>IF(and($AP$677&gt;0,Model!X$1&lt;='Assumptions (Wind)'!$V$13),PPMT('Assumptions (Wind)'!$V$10,Model!X1,'Assumptions (Wind)'!$V$13,'Assumptions (Wind)'!$V$8*Model!$AP$677*AVERAGE('Assumptions (Wind)'!$AM$2:$AN$2)/10^9),0)</f>
        <v>-0.01214009295</v>
      </c>
      <c r="AR773" s="160">
        <f>IF(and($AP$677&gt;0,Model!Y$1&lt;='Assumptions (Wind)'!$V$13),PPMT('Assumptions (Wind)'!$V$10,Model!Y1,'Assumptions (Wind)'!$V$13,'Assumptions (Wind)'!$V$8*Model!$AP$677*AVERAGE('Assumptions (Wind)'!$AM$2:$AN$2)/10^9),0)</f>
        <v>-0.01311130038</v>
      </c>
      <c r="AS773" s="160">
        <f>IF(and($AP$677&gt;0,Model!Z$1&lt;='Assumptions (Wind)'!$V$13),PPMT('Assumptions (Wind)'!$V$10,Model!Z1,'Assumptions (Wind)'!$V$13,'Assumptions (Wind)'!$V$8*Model!$AP$677*AVERAGE('Assumptions (Wind)'!$AM$2:$AN$2)/10^9),0)</f>
        <v>-0.01416020441</v>
      </c>
      <c r="AT773" s="160">
        <f>IF(and($AP$677&gt;0,Model!AA$1&lt;='Assumptions (Wind)'!$V$13),PPMT('Assumptions (Wind)'!$V$10,Model!AA1,'Assumptions (Wind)'!$V$13,'Assumptions (Wind)'!$V$8*Model!$AP$677*AVERAGE('Assumptions (Wind)'!$AM$2:$AN$2)/10^9),0)</f>
        <v>-0.01529302077</v>
      </c>
      <c r="AU773" s="160">
        <f>IF(and($AP$677&gt;0,Model!AB$1&lt;='Assumptions (Wind)'!$V$13),PPMT('Assumptions (Wind)'!$V$10,Model!AB1,'Assumptions (Wind)'!$V$13,'Assumptions (Wind)'!$V$8*Model!$AP$677*AVERAGE('Assumptions (Wind)'!$AM$2:$AN$2)/10^9),0)</f>
        <v>-0.01651646243</v>
      </c>
      <c r="AV773" s="160">
        <f>IF(and($AP$677&gt;0,Model!AC$1&lt;='Assumptions (Wind)'!$V$13),PPMT('Assumptions (Wind)'!$V$10,Model!AC1,'Assumptions (Wind)'!$V$13,'Assumptions (Wind)'!$V$8*Model!$AP$677*AVERAGE('Assumptions (Wind)'!$AM$2:$AN$2)/10^9),0)</f>
        <v>-0.01783777942</v>
      </c>
      <c r="AW773" s="160">
        <f>IF(and($AP$677&gt;0,Model!AD$1&lt;='Assumptions (Wind)'!$V$13),PPMT('Assumptions (Wind)'!$V$10,Model!AD1,'Assumptions (Wind)'!$V$13,'Assumptions (Wind)'!$V$8*Model!$AP$677*AVERAGE('Assumptions (Wind)'!$AM$2:$AN$2)/10^9),0)</f>
        <v>-0.01926480178</v>
      </c>
      <c r="AX773" s="160">
        <f>IF(and($AP$677&gt;0,Model!AE$1&lt;='Assumptions (Wind)'!$V$13),PPMT('Assumptions (Wind)'!$V$10,Model!AE1,'Assumptions (Wind)'!$V$13,'Assumptions (Wind)'!$V$8*Model!$AP$677*AVERAGE('Assumptions (Wind)'!$AM$2:$AN$2)/10^9),0)</f>
        <v>-0.02080598592</v>
      </c>
      <c r="AY773" s="160">
        <f>IF(and($AP$677&gt;0,Model!AF$1&lt;='Assumptions (Wind)'!$V$13),PPMT('Assumptions (Wind)'!$V$10,Model!AF1,'Assumptions (Wind)'!$V$13,'Assumptions (Wind)'!$V$8*Model!$AP$677*AVERAGE('Assumptions (Wind)'!$AM$2:$AN$2)/10^9),0)</f>
        <v>-0.02247046479</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-0.01133091324</v>
      </c>
      <c r="AR774" s="160">
        <f>IF(and($AQ$677&gt;0,Model!X$1&lt;='Assumptions (Wind)'!$V$13),PPMT('Assumptions (Wind)'!$V$10,Model!X1,'Assumptions (Wind)'!$V$13,'Assumptions (Wind)'!$V$8*Model!$AQ$677*AVERAGE('Assumptions (Wind)'!$AN$2:$AO$2)/10^9),0)</f>
        <v>-0.0122373863</v>
      </c>
      <c r="AS774" s="160">
        <f>IF(and($AQ$677&gt;0,Model!Y$1&lt;='Assumptions (Wind)'!$V$13),PPMT('Assumptions (Wind)'!$V$10,Model!Y1,'Assumptions (Wind)'!$V$13,'Assumptions (Wind)'!$V$8*Model!$AQ$677*AVERAGE('Assumptions (Wind)'!$AN$2:$AO$2)/10^9),0)</f>
        <v>-0.0132163772</v>
      </c>
      <c r="AT774" s="160">
        <f>IF(and($AQ$677&gt;0,Model!Z$1&lt;='Assumptions (Wind)'!$V$13),PPMT('Assumptions (Wind)'!$V$10,Model!Z1,'Assumptions (Wind)'!$V$13,'Assumptions (Wind)'!$V$8*Model!$AQ$677*AVERAGE('Assumptions (Wind)'!$AN$2:$AO$2)/10^9),0)</f>
        <v>-0.01427368738</v>
      </c>
      <c r="AU774" s="160">
        <f>IF(and($AQ$677&gt;0,Model!AA$1&lt;='Assumptions (Wind)'!$V$13),PPMT('Assumptions (Wind)'!$V$10,Model!AA1,'Assumptions (Wind)'!$V$13,'Assumptions (Wind)'!$V$8*Model!$AQ$677*AVERAGE('Assumptions (Wind)'!$AN$2:$AO$2)/10^9),0)</f>
        <v>-0.01541558237</v>
      </c>
      <c r="AV774" s="160">
        <f>IF(and($AQ$677&gt;0,Model!AB$1&lt;='Assumptions (Wind)'!$V$13),PPMT('Assumptions (Wind)'!$V$10,Model!AB1,'Assumptions (Wind)'!$V$13,'Assumptions (Wind)'!$V$8*Model!$AQ$677*AVERAGE('Assumptions (Wind)'!$AN$2:$AO$2)/10^9),0)</f>
        <v>-0.01664882896</v>
      </c>
      <c r="AW774" s="160">
        <f>IF(and($AQ$677&gt;0,Model!AC$1&lt;='Assumptions (Wind)'!$V$13),PPMT('Assumptions (Wind)'!$V$10,Model!AC1,'Assumptions (Wind)'!$V$13,'Assumptions (Wind)'!$V$8*Model!$AQ$677*AVERAGE('Assumptions (Wind)'!$AN$2:$AO$2)/10^9),0)</f>
        <v>-0.01798073527</v>
      </c>
      <c r="AX774" s="160">
        <f>IF(and($AQ$677&gt;0,Model!AD$1&lt;='Assumptions (Wind)'!$V$13),PPMT('Assumptions (Wind)'!$V$10,Model!AD1,'Assumptions (Wind)'!$V$13,'Assumptions (Wind)'!$V$8*Model!$AQ$677*AVERAGE('Assumptions (Wind)'!$AN$2:$AO$2)/10^9),0)</f>
        <v>-0.01941919409</v>
      </c>
      <c r="AY774" s="160">
        <f>IF(and($AQ$677&gt;0,Model!AE$1&lt;='Assumptions (Wind)'!$V$13),PPMT('Assumptions (Wind)'!$V$10,Model!AE1,'Assumptions (Wind)'!$V$13,'Assumptions (Wind)'!$V$8*Model!$AQ$677*AVERAGE('Assumptions (Wind)'!$AN$2:$AO$2)/10^9),0)</f>
        <v>-0.02097272962</v>
      </c>
      <c r="AZ774" s="160">
        <f>IF(and($AQ$677&gt;0,Model!AF$1&lt;='Assumptions (Wind)'!$V$13),PPMT('Assumptions (Wind)'!$V$10,Model!AF1,'Assumptions (Wind)'!$V$13,'Assumptions (Wind)'!$V$8*Model!$AQ$677*AVERAGE('Assumptions (Wind)'!$AN$2:$AO$2)/10^9),0)</f>
        <v>-0.02265054799</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-0.0114201421</v>
      </c>
      <c r="AS775" s="160">
        <f>IF(and($AR$677&gt;0,Model!X$1&lt;='Assumptions (Wind)'!$V$13),PPMT('Assumptions (Wind)'!$V$10,Model!X1,'Assumptions (Wind)'!$V$13,'Assumptions (Wind)'!$V$8*Model!$AR$677*AVERAGE('Assumptions (Wind)'!$AO$2:$AP$2)/10^9),0)</f>
        <v>-0.01233375347</v>
      </c>
      <c r="AT775" s="160">
        <f>IF(and($AR$677&gt;0,Model!Y$1&lt;='Assumptions (Wind)'!$V$13),PPMT('Assumptions (Wind)'!$V$10,Model!Y1,'Assumptions (Wind)'!$V$13,'Assumptions (Wind)'!$V$8*Model!$AR$677*AVERAGE('Assumptions (Wind)'!$AO$2:$AP$2)/10^9),0)</f>
        <v>-0.01332045375</v>
      </c>
      <c r="AU775" s="160">
        <f>IF(and($AR$677&gt;0,Model!Z$1&lt;='Assumptions (Wind)'!$V$13),PPMT('Assumptions (Wind)'!$V$10,Model!Z1,'Assumptions (Wind)'!$V$13,'Assumptions (Wind)'!$V$8*Model!$AR$677*AVERAGE('Assumptions (Wind)'!$AO$2:$AP$2)/10^9),0)</f>
        <v>-0.01438609005</v>
      </c>
      <c r="AV775" s="160">
        <f>IF(and($AR$677&gt;0,Model!AA$1&lt;='Assumptions (Wind)'!$V$13),PPMT('Assumptions (Wind)'!$V$10,Model!AA1,'Assumptions (Wind)'!$V$13,'Assumptions (Wind)'!$V$8*Model!$AR$677*AVERAGE('Assumptions (Wind)'!$AO$2:$AP$2)/10^9),0)</f>
        <v>-0.01553697725</v>
      </c>
      <c r="AW775" s="160">
        <f>IF(and($AR$677&gt;0,Model!AB$1&lt;='Assumptions (Wind)'!$V$13),PPMT('Assumptions (Wind)'!$V$10,Model!AB1,'Assumptions (Wind)'!$V$13,'Assumptions (Wind)'!$V$8*Model!$AR$677*AVERAGE('Assumptions (Wind)'!$AO$2:$AP$2)/10^9),0)</f>
        <v>-0.01677993543</v>
      </c>
      <c r="AX775" s="160">
        <f>IF(and($AR$677&gt;0,Model!AC$1&lt;='Assumptions (Wind)'!$V$13),PPMT('Assumptions (Wind)'!$V$10,Model!AC1,'Assumptions (Wind)'!$V$13,'Assumptions (Wind)'!$V$8*Model!$AR$677*AVERAGE('Assumptions (Wind)'!$AO$2:$AP$2)/10^9),0)</f>
        <v>-0.01812233027</v>
      </c>
      <c r="AY775" s="160">
        <f>IF(and($AR$677&gt;0,Model!AD$1&lt;='Assumptions (Wind)'!$V$13),PPMT('Assumptions (Wind)'!$V$10,Model!AD1,'Assumptions (Wind)'!$V$13,'Assumptions (Wind)'!$V$8*Model!$AR$677*AVERAGE('Assumptions (Wind)'!$AO$2:$AP$2)/10^9),0)</f>
        <v>-0.01957211669</v>
      </c>
      <c r="AZ775" s="160">
        <f>IF(and($AR$677&gt;0,Model!AE$1&lt;='Assumptions (Wind)'!$V$13),PPMT('Assumptions (Wind)'!$V$10,Model!AE1,'Assumptions (Wind)'!$V$13,'Assumptions (Wind)'!$V$8*Model!$AR$677*AVERAGE('Assumptions (Wind)'!$AO$2:$AP$2)/10^9),0)</f>
        <v>-0.02113788602</v>
      </c>
      <c r="BA775" s="160">
        <f>IF(and($AR$677&gt;0,Model!AF$1&lt;='Assumptions (Wind)'!$V$13),PPMT('Assumptions (Wind)'!$V$10,Model!AF1,'Assumptions (Wind)'!$V$13,'Assumptions (Wind)'!$V$8*Model!$AR$677*AVERAGE('Assumptions (Wind)'!$AO$2:$AP$2)/10^9),0)</f>
        <v>-0.0228289169</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-0.01150863608</v>
      </c>
      <c r="AT776" s="160">
        <f>IF(and($AS$677&gt;0,Model!X$1&lt;='Assumptions (Wind)'!$V$13),PPMT('Assumptions (Wind)'!$V$10,Model!X1,'Assumptions (Wind)'!$V$13,'Assumptions (Wind)'!$V$8*Model!$AS$677*AVERAGE('Assumptions (Wind)'!$AP$2:$AQ$2)/10^9),0)</f>
        <v>-0.01242932697</v>
      </c>
      <c r="AU776" s="160">
        <f>IF(and($AS$677&gt;0,Model!Y$1&lt;='Assumptions (Wind)'!$V$13),PPMT('Assumptions (Wind)'!$V$10,Model!Y1,'Assumptions (Wind)'!$V$13,'Assumptions (Wind)'!$V$8*Model!$AS$677*AVERAGE('Assumptions (Wind)'!$AP$2:$AQ$2)/10^9),0)</f>
        <v>-0.01342367313</v>
      </c>
      <c r="AV776" s="160">
        <f>IF(and($AS$677&gt;0,Model!Z$1&lt;='Assumptions (Wind)'!$V$13),PPMT('Assumptions (Wind)'!$V$10,Model!Z1,'Assumptions (Wind)'!$V$13,'Assumptions (Wind)'!$V$8*Model!$AS$677*AVERAGE('Assumptions (Wind)'!$AP$2:$AQ$2)/10^9),0)</f>
        <v>-0.01449756698</v>
      </c>
      <c r="AW776" s="160">
        <f>IF(and($AS$677&gt;0,Model!AA$1&lt;='Assumptions (Wind)'!$V$13),PPMT('Assumptions (Wind)'!$V$10,Model!AA1,'Assumptions (Wind)'!$V$13,'Assumptions (Wind)'!$V$8*Model!$AS$677*AVERAGE('Assumptions (Wind)'!$AP$2:$AQ$2)/10^9),0)</f>
        <v>-0.01565737234</v>
      </c>
      <c r="AX776" s="160">
        <f>IF(and($AS$677&gt;0,Model!AB$1&lt;='Assumptions (Wind)'!$V$13),PPMT('Assumptions (Wind)'!$V$10,Model!AB1,'Assumptions (Wind)'!$V$13,'Assumptions (Wind)'!$V$8*Model!$AS$677*AVERAGE('Assumptions (Wind)'!$AP$2:$AQ$2)/10^9),0)</f>
        <v>-0.01690996212</v>
      </c>
      <c r="AY776" s="160">
        <f>IF(and($AS$677&gt;0,Model!AC$1&lt;='Assumptions (Wind)'!$V$13),PPMT('Assumptions (Wind)'!$V$10,Model!AC1,'Assumptions (Wind)'!$V$13,'Assumptions (Wind)'!$V$8*Model!$AS$677*AVERAGE('Assumptions (Wind)'!$AP$2:$AQ$2)/10^9),0)</f>
        <v>-0.01826275909</v>
      </c>
      <c r="AZ776" s="160">
        <f>IF(and($AS$677&gt;0,Model!AD$1&lt;='Assumptions (Wind)'!$V$13),PPMT('Assumptions (Wind)'!$V$10,Model!AD1,'Assumptions (Wind)'!$V$13,'Assumptions (Wind)'!$V$8*Model!$AS$677*AVERAGE('Assumptions (Wind)'!$AP$2:$AQ$2)/10^9),0)</f>
        <v>-0.01972377982</v>
      </c>
      <c r="BA776" s="160">
        <f>IF(and($AS$677&gt;0,Model!AE$1&lt;='Assumptions (Wind)'!$V$13),PPMT('Assumptions (Wind)'!$V$10,Model!AE1,'Assumptions (Wind)'!$V$13,'Assumptions (Wind)'!$V$8*Model!$AS$677*AVERAGE('Assumptions (Wind)'!$AP$2:$AQ$2)/10^9),0)</f>
        <v>-0.02130168221</v>
      </c>
      <c r="BB776" s="160">
        <f>IF(and($AS$677&gt;0,Model!AF$1&lt;='Assumptions (Wind)'!$V$13),PPMT('Assumptions (Wind)'!$V$10,Model!AF1,'Assumptions (Wind)'!$V$13,'Assumptions (Wind)'!$V$8*Model!$AS$677*AVERAGE('Assumptions (Wind)'!$AP$2:$AQ$2)/10^9),0)</f>
        <v>-0.02300581678</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-0.0115961384</v>
      </c>
      <c r="AU777" s="160">
        <f>IF(and($AT$677&gt;0,Model!X$1&lt;='Assumptions (Wind)'!$V$13),PPMT('Assumptions (Wind)'!$V$10,Model!X1,'Assumptions (Wind)'!$V$13,'Assumptions (Wind)'!$V$8*Model!$AT$677*AVERAGE('Assumptions (Wind)'!$AQ$2:$AR$2)/10^9),0)</f>
        <v>-0.01252382947</v>
      </c>
      <c r="AV777" s="160">
        <f>IF(and($AT$677&gt;0,Model!Y$1&lt;='Assumptions (Wind)'!$V$13),PPMT('Assumptions (Wind)'!$V$10,Model!Y1,'Assumptions (Wind)'!$V$13,'Assumptions (Wind)'!$V$8*Model!$AT$677*AVERAGE('Assumptions (Wind)'!$AQ$2:$AR$2)/10^9),0)</f>
        <v>-0.01352573583</v>
      </c>
      <c r="AW777" s="160">
        <f>IF(and($AT$677&gt;0,Model!Z$1&lt;='Assumptions (Wind)'!$V$13),PPMT('Assumptions (Wind)'!$V$10,Model!Z1,'Assumptions (Wind)'!$V$13,'Assumptions (Wind)'!$V$8*Model!$AT$677*AVERAGE('Assumptions (Wind)'!$AQ$2:$AR$2)/10^9),0)</f>
        <v>-0.0146077947</v>
      </c>
      <c r="AX777" s="160">
        <f>IF(and($AT$677&gt;0,Model!AA$1&lt;='Assumptions (Wind)'!$V$13),PPMT('Assumptions (Wind)'!$V$10,Model!AA1,'Assumptions (Wind)'!$V$13,'Assumptions (Wind)'!$V$8*Model!$AT$677*AVERAGE('Assumptions (Wind)'!$AQ$2:$AR$2)/10^9),0)</f>
        <v>-0.01577641827</v>
      </c>
      <c r="AY777" s="160">
        <f>IF(and($AT$677&gt;0,Model!AB$1&lt;='Assumptions (Wind)'!$V$13),PPMT('Assumptions (Wind)'!$V$10,Model!AB1,'Assumptions (Wind)'!$V$13,'Assumptions (Wind)'!$V$8*Model!$AT$677*AVERAGE('Assumptions (Wind)'!$AQ$2:$AR$2)/10^9),0)</f>
        <v>-0.01703853173</v>
      </c>
      <c r="AZ777" s="160">
        <f>IF(and($AT$677&gt;0,Model!AC$1&lt;='Assumptions (Wind)'!$V$13),PPMT('Assumptions (Wind)'!$V$10,Model!AC1,'Assumptions (Wind)'!$V$13,'Assumptions (Wind)'!$V$8*Model!$AT$677*AVERAGE('Assumptions (Wind)'!$AQ$2:$AR$2)/10^9),0)</f>
        <v>-0.01840161427</v>
      </c>
      <c r="BA777" s="160">
        <f>IF(and($AT$677&gt;0,Model!AD$1&lt;='Assumptions (Wind)'!$V$13),PPMT('Assumptions (Wind)'!$V$10,Model!AD1,'Assumptions (Wind)'!$V$13,'Assumptions (Wind)'!$V$8*Model!$AT$677*AVERAGE('Assumptions (Wind)'!$AQ$2:$AR$2)/10^9),0)</f>
        <v>-0.01987374341</v>
      </c>
      <c r="BB777" s="160">
        <f>IF(and($AT$677&gt;0,Model!AE$1&lt;='Assumptions (Wind)'!$V$13),PPMT('Assumptions (Wind)'!$V$10,Model!AE1,'Assumptions (Wind)'!$V$13,'Assumptions (Wind)'!$V$8*Model!$AT$677*AVERAGE('Assumptions (Wind)'!$AQ$2:$AR$2)/10^9),0)</f>
        <v>-0.02146364289</v>
      </c>
      <c r="BC777" s="160">
        <f>IF(and($AT$677&gt;0,Model!AF$1&lt;='Assumptions (Wind)'!$V$13),PPMT('Assumptions (Wind)'!$V$10,Model!AF1,'Assumptions (Wind)'!$V$13,'Assumptions (Wind)'!$V$8*Model!$AT$677*AVERAGE('Assumptions (Wind)'!$AQ$2:$AR$2)/10^9),0)</f>
        <v>-0.02318073432</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-0.02729169885</v>
      </c>
      <c r="AV778" s="160">
        <f>IF(and($AU$677&gt;0,Model!X$1&lt;='Assumptions (Wind)'!$V$13),PPMT('Assumptions (Wind)'!$V$10,Model!X1,'Assumptions (Wind)'!$V$13,'Assumptions (Wind)'!$V$8*Model!$AU$677*AVERAGE('Assumptions (Wind)'!$AR$2:$AS$2)/10^9),0)</f>
        <v>-0.02947503476</v>
      </c>
      <c r="AW778" s="160">
        <f>IF(and($AU$677&gt;0,Model!Y$1&lt;='Assumptions (Wind)'!$V$13),PPMT('Assumptions (Wind)'!$V$10,Model!Y1,'Assumptions (Wind)'!$V$13,'Assumptions (Wind)'!$V$8*Model!$AU$677*AVERAGE('Assumptions (Wind)'!$AR$2:$AS$2)/10^9),0)</f>
        <v>-0.03183303754</v>
      </c>
      <c r="AX778" s="160">
        <f>IF(and($AU$677&gt;0,Model!Z$1&lt;='Assumptions (Wind)'!$V$13),PPMT('Assumptions (Wind)'!$V$10,Model!Z1,'Assumptions (Wind)'!$V$13,'Assumptions (Wind)'!$V$8*Model!$AU$677*AVERAGE('Assumptions (Wind)'!$AR$2:$AS$2)/10^9),0)</f>
        <v>-0.03437968055</v>
      </c>
      <c r="AY778" s="160">
        <f>IF(and($AU$677&gt;0,Model!AA$1&lt;='Assumptions (Wind)'!$V$13),PPMT('Assumptions (Wind)'!$V$10,Model!AA1,'Assumptions (Wind)'!$V$13,'Assumptions (Wind)'!$V$8*Model!$AU$677*AVERAGE('Assumptions (Wind)'!$AR$2:$AS$2)/10^9),0)</f>
        <v>-0.03713005499</v>
      </c>
      <c r="AZ778" s="160">
        <f>IF(and($AU$677&gt;0,Model!AB$1&lt;='Assumptions (Wind)'!$V$13),PPMT('Assumptions (Wind)'!$V$10,Model!AB1,'Assumptions (Wind)'!$V$13,'Assumptions (Wind)'!$V$8*Model!$AU$677*AVERAGE('Assumptions (Wind)'!$AR$2:$AS$2)/10^9),0)</f>
        <v>-0.04010045939</v>
      </c>
      <c r="BA778" s="160">
        <f>IF(and($AU$677&gt;0,Model!AC$1&lt;='Assumptions (Wind)'!$V$13),PPMT('Assumptions (Wind)'!$V$10,Model!AC1,'Assumptions (Wind)'!$V$13,'Assumptions (Wind)'!$V$8*Model!$AU$677*AVERAGE('Assumptions (Wind)'!$AR$2:$AS$2)/10^9),0)</f>
        <v>-0.04330849614</v>
      </c>
      <c r="BB778" s="160">
        <f>IF(and($AU$677&gt;0,Model!AD$1&lt;='Assumptions (Wind)'!$V$13),PPMT('Assumptions (Wind)'!$V$10,Model!AD1,'Assumptions (Wind)'!$V$13,'Assumptions (Wind)'!$V$8*Model!$AU$677*AVERAGE('Assumptions (Wind)'!$AR$2:$AS$2)/10^9),0)</f>
        <v>-0.04677317583</v>
      </c>
      <c r="BC778" s="160">
        <f>IF(and($AU$677&gt;0,Model!AE$1&lt;='Assumptions (Wind)'!$V$13),PPMT('Assumptions (Wind)'!$V$10,Model!AE1,'Assumptions (Wind)'!$V$13,'Assumptions (Wind)'!$V$8*Model!$AU$677*AVERAGE('Assumptions (Wind)'!$AR$2:$AS$2)/10^9),0)</f>
        <v>-0.0505150299</v>
      </c>
      <c r="BD778" s="160">
        <f>IF(and($AU$677&gt;0,Model!AF$1&lt;='Assumptions (Wind)'!$V$13),PPMT('Assumptions (Wind)'!$V$10,Model!AF1,'Assumptions (Wind)'!$V$13,'Assumptions (Wind)'!$V$8*Model!$AU$677*AVERAGE('Assumptions (Wind)'!$AR$2:$AS$2)/10^9),0)</f>
        <v>-0.05455623229</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-0.01176305392</v>
      </c>
      <c r="AW779" s="160">
        <f>IF(and($AV$677&gt;0,Model!X$1&lt;='Assumptions (Wind)'!$V$13),PPMT('Assumptions (Wind)'!$V$10,Model!X1,'Assumptions (Wind)'!$V$13,'Assumptions (Wind)'!$V$8*Model!$AV$677*AVERAGE('Assumptions (Wind)'!$AS$2:$AT$2)/10^9),0)</f>
        <v>-0.01270409824</v>
      </c>
      <c r="AX779" s="160">
        <f>IF(and($AV$677&gt;0,Model!Y$1&lt;='Assumptions (Wind)'!$V$13),PPMT('Assumptions (Wind)'!$V$10,Model!Y1,'Assumptions (Wind)'!$V$13,'Assumptions (Wind)'!$V$8*Model!$AV$677*AVERAGE('Assumptions (Wind)'!$AS$2:$AT$2)/10^9),0)</f>
        <v>-0.0137204261</v>
      </c>
      <c r="AY779" s="160">
        <f>IF(and($AV$677&gt;0,Model!Z$1&lt;='Assumptions (Wind)'!$V$13),PPMT('Assumptions (Wind)'!$V$10,Model!Z1,'Assumptions (Wind)'!$V$13,'Assumptions (Wind)'!$V$8*Model!$AV$677*AVERAGE('Assumptions (Wind)'!$AS$2:$AT$2)/10^9),0)</f>
        <v>-0.01481806018</v>
      </c>
      <c r="AZ779" s="160">
        <f>IF(and($AV$677&gt;0,Model!AA$1&lt;='Assumptions (Wind)'!$V$13),PPMT('Assumptions (Wind)'!$V$10,Model!AA1,'Assumptions (Wind)'!$V$13,'Assumptions (Wind)'!$V$8*Model!$AV$677*AVERAGE('Assumptions (Wind)'!$AS$2:$AT$2)/10^9),0)</f>
        <v>-0.016003505</v>
      </c>
      <c r="BA779" s="160">
        <f>IF(and($AV$677&gt;0,Model!AB$1&lt;='Assumptions (Wind)'!$V$13),PPMT('Assumptions (Wind)'!$V$10,Model!AB1,'Assumptions (Wind)'!$V$13,'Assumptions (Wind)'!$V$8*Model!$AV$677*AVERAGE('Assumptions (Wind)'!$AS$2:$AT$2)/10^9),0)</f>
        <v>-0.0172837854</v>
      </c>
      <c r="BB779" s="160">
        <f>IF(and($AV$677&gt;0,Model!AC$1&lt;='Assumptions (Wind)'!$V$13),PPMT('Assumptions (Wind)'!$V$10,Model!AC1,'Assumptions (Wind)'!$V$13,'Assumptions (Wind)'!$V$8*Model!$AV$677*AVERAGE('Assumptions (Wind)'!$AS$2:$AT$2)/10^9),0)</f>
        <v>-0.01866648823</v>
      </c>
      <c r="BC779" s="160">
        <f>IF(and($AV$677&gt;0,Model!AD$1&lt;='Assumptions (Wind)'!$V$13),PPMT('Assumptions (Wind)'!$V$10,Model!AD1,'Assumptions (Wind)'!$V$13,'Assumptions (Wind)'!$V$8*Model!$AV$677*AVERAGE('Assumptions (Wind)'!$AS$2:$AT$2)/10^9),0)</f>
        <v>-0.02015980729</v>
      </c>
      <c r="BD779" s="160">
        <f>IF(and($AV$677&gt;0,Model!AE$1&lt;='Assumptions (Wind)'!$V$13),PPMT('Assumptions (Wind)'!$V$10,Model!AE1,'Assumptions (Wind)'!$V$13,'Assumptions (Wind)'!$V$8*Model!$AV$677*AVERAGE('Assumptions (Wind)'!$AS$2:$AT$2)/10^9),0)</f>
        <v>-0.02177259187</v>
      </c>
      <c r="BE779" s="160">
        <f>IF(and($AV$677&gt;0,Model!AF$1&lt;='Assumptions (Wind)'!$V$13),PPMT('Assumptions (Wind)'!$V$10,Model!AF1,'Assumptions (Wind)'!$V$13,'Assumptions (Wind)'!$V$8*Model!$AV$677*AVERAGE('Assumptions (Wind)'!$AS$2:$AT$2)/10^9),0)</f>
        <v>-0.02351439922</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-0.01184734288</v>
      </c>
      <c r="AX780" s="160">
        <f>IF(and($AW$677&gt;0,Model!X$1&lt;='Assumptions (Wind)'!$V$13),PPMT('Assumptions (Wind)'!$V$10,Model!X1,'Assumptions (Wind)'!$V$13,'Assumptions (Wind)'!$V$8*Model!$AW$677*AVERAGE('Assumptions (Wind)'!$AT$2:$AU$2)/10^9),0)</f>
        <v>-0.01279513031</v>
      </c>
      <c r="AY780" s="160">
        <f>IF(and($AW$677&gt;0,Model!Y$1&lt;='Assumptions (Wind)'!$V$13),PPMT('Assumptions (Wind)'!$V$10,Model!Y1,'Assumptions (Wind)'!$V$13,'Assumptions (Wind)'!$V$8*Model!$AW$677*AVERAGE('Assumptions (Wind)'!$AT$2:$AU$2)/10^9),0)</f>
        <v>-0.01381874074</v>
      </c>
      <c r="AZ780" s="160">
        <f>IF(and($AW$677&gt;0,Model!Z$1&lt;='Assumptions (Wind)'!$V$13),PPMT('Assumptions (Wind)'!$V$10,Model!Z1,'Assumptions (Wind)'!$V$13,'Assumptions (Wind)'!$V$8*Model!$AW$677*AVERAGE('Assumptions (Wind)'!$AT$2:$AU$2)/10^9),0)</f>
        <v>-0.01492424</v>
      </c>
      <c r="BA780" s="160">
        <f>IF(and($AW$677&gt;0,Model!AA$1&lt;='Assumptions (Wind)'!$V$13),PPMT('Assumptions (Wind)'!$V$10,Model!AA1,'Assumptions (Wind)'!$V$13,'Assumptions (Wind)'!$V$8*Model!$AW$677*AVERAGE('Assumptions (Wind)'!$AT$2:$AU$2)/10^9),0)</f>
        <v>-0.0161181792</v>
      </c>
      <c r="BB780" s="160">
        <f>IF(and($AW$677&gt;0,Model!AB$1&lt;='Assumptions (Wind)'!$V$13),PPMT('Assumptions (Wind)'!$V$10,Model!AB1,'Assumptions (Wind)'!$V$13,'Assumptions (Wind)'!$V$8*Model!$AW$677*AVERAGE('Assumptions (Wind)'!$AT$2:$AU$2)/10^9),0)</f>
        <v>-0.01740763353</v>
      </c>
      <c r="BC780" s="160">
        <f>IF(and($AW$677&gt;0,Model!AC$1&lt;='Assumptions (Wind)'!$V$13),PPMT('Assumptions (Wind)'!$V$10,Model!AC1,'Assumptions (Wind)'!$V$13,'Assumptions (Wind)'!$V$8*Model!$AW$677*AVERAGE('Assumptions (Wind)'!$AT$2:$AU$2)/10^9),0)</f>
        <v>-0.01880024421</v>
      </c>
      <c r="BD780" s="160">
        <f>IF(and($AW$677&gt;0,Model!AD$1&lt;='Assumptions (Wind)'!$V$13),PPMT('Assumptions (Wind)'!$V$10,Model!AD1,'Assumptions (Wind)'!$V$13,'Assumptions (Wind)'!$V$8*Model!$AW$677*AVERAGE('Assumptions (Wind)'!$AT$2:$AU$2)/10^9),0)</f>
        <v>-0.02030426375</v>
      </c>
      <c r="BE780" s="160">
        <f>IF(and($AW$677&gt;0,Model!AE$1&lt;='Assumptions (Wind)'!$V$13),PPMT('Assumptions (Wind)'!$V$10,Model!AE1,'Assumptions (Wind)'!$V$13,'Assumptions (Wind)'!$V$8*Model!$AW$677*AVERAGE('Assumptions (Wind)'!$AT$2:$AU$2)/10^9),0)</f>
        <v>-0.02192860485</v>
      </c>
      <c r="BF780" s="160">
        <f>IF(and($AW$677&gt;0,Model!AF$1&lt;='Assumptions (Wind)'!$V$13),PPMT('Assumptions (Wind)'!$V$10,Model!AF1,'Assumptions (Wind)'!$V$13,'Assumptions (Wind)'!$V$8*Model!$AW$677*AVERAGE('Assumptions (Wind)'!$AT$2:$AU$2)/10^9),0)</f>
        <v>-0.02368289324</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-0.01193054949</v>
      </c>
      <c r="AY781" s="160">
        <f>IF(and($AX$677&gt;0,Model!X$1&lt;='Assumptions (Wind)'!$V$13),PPMT('Assumptions (Wind)'!$V$10,Model!X1,'Assumptions (Wind)'!$V$13,'Assumptions (Wind)'!$V$8*Model!$AX$677*AVERAGE('Assumptions (Wind)'!$AU$2:$AV$2)/10^9),0)</f>
        <v>-0.01288499345</v>
      </c>
      <c r="AZ781" s="160">
        <f>IF(and($AX$677&gt;0,Model!Y$1&lt;='Assumptions (Wind)'!$V$13),PPMT('Assumptions (Wind)'!$V$10,Model!Y1,'Assumptions (Wind)'!$V$13,'Assumptions (Wind)'!$V$8*Model!$AX$677*AVERAGE('Assumptions (Wind)'!$AU$2:$AV$2)/10^9),0)</f>
        <v>-0.01391579293</v>
      </c>
      <c r="BA781" s="160">
        <f>IF(and($AX$677&gt;0,Model!Z$1&lt;='Assumptions (Wind)'!$V$13),PPMT('Assumptions (Wind)'!$V$10,Model!Z1,'Assumptions (Wind)'!$V$13,'Assumptions (Wind)'!$V$8*Model!$AX$677*AVERAGE('Assumptions (Wind)'!$AU$2:$AV$2)/10^9),0)</f>
        <v>-0.01502905636</v>
      </c>
      <c r="BB781" s="160">
        <f>IF(and($AX$677&gt;0,Model!AA$1&lt;='Assumptions (Wind)'!$V$13),PPMT('Assumptions (Wind)'!$V$10,Model!AA1,'Assumptions (Wind)'!$V$13,'Assumptions (Wind)'!$V$8*Model!$AX$677*AVERAGE('Assumptions (Wind)'!$AU$2:$AV$2)/10^9),0)</f>
        <v>-0.01623138087</v>
      </c>
      <c r="BC781" s="160">
        <f>IF(and($AX$677&gt;0,Model!AB$1&lt;='Assumptions (Wind)'!$V$13),PPMT('Assumptions (Wind)'!$V$10,Model!AB1,'Assumptions (Wind)'!$V$13,'Assumptions (Wind)'!$V$8*Model!$AX$677*AVERAGE('Assumptions (Wind)'!$AU$2:$AV$2)/10^9),0)</f>
        <v>-0.01752989134</v>
      </c>
      <c r="BD781" s="160">
        <f>IF(and($AX$677&gt;0,Model!AC$1&lt;='Assumptions (Wind)'!$V$13),PPMT('Assumptions (Wind)'!$V$10,Model!AC1,'Assumptions (Wind)'!$V$13,'Assumptions (Wind)'!$V$8*Model!$AX$677*AVERAGE('Assumptions (Wind)'!$AU$2:$AV$2)/10^9),0)</f>
        <v>-0.01893228265</v>
      </c>
      <c r="BE781" s="160">
        <f>IF(and($AX$677&gt;0,Model!AD$1&lt;='Assumptions (Wind)'!$V$13),PPMT('Assumptions (Wind)'!$V$10,Model!AD1,'Assumptions (Wind)'!$V$13,'Assumptions (Wind)'!$V$8*Model!$AX$677*AVERAGE('Assumptions (Wind)'!$AU$2:$AV$2)/10^9),0)</f>
        <v>-0.02044686526</v>
      </c>
      <c r="BF781" s="160">
        <f>IF(and($AX$677&gt;0,Model!AE$1&lt;='Assumptions (Wind)'!$V$13),PPMT('Assumptions (Wind)'!$V$10,Model!AE1,'Assumptions (Wind)'!$V$13,'Assumptions (Wind)'!$V$8*Model!$AX$677*AVERAGE('Assumptions (Wind)'!$AU$2:$AV$2)/10^9),0)</f>
        <v>-0.02208261448</v>
      </c>
      <c r="BG781" s="160">
        <f>IF(and($AX$677&gt;0,Model!AF$1&lt;='Assumptions (Wind)'!$V$13),PPMT('Assumptions (Wind)'!$V$10,Model!AF1,'Assumptions (Wind)'!$V$13,'Assumptions (Wind)'!$V$8*Model!$AX$677*AVERAGE('Assumptions (Wind)'!$AU$2:$AV$2)/10^9),0)</f>
        <v>-0.02384922364</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-0.0120123856</v>
      </c>
      <c r="AZ782" s="160">
        <f>IF(and($AY$677&gt;0,Model!X$1&lt;='Assumptions (Wind)'!$V$13),PPMT('Assumptions (Wind)'!$V$10,Model!X1,'Assumptions (Wind)'!$V$13,'Assumptions (Wind)'!$V$8*Model!$AY$677*AVERAGE('Assumptions (Wind)'!$AV$2:$AW$2)/10^9),0)</f>
        <v>-0.01297337645</v>
      </c>
      <c r="BA782" s="160">
        <f>IF(and($AY$677&gt;0,Model!Y$1&lt;='Assumptions (Wind)'!$V$13),PPMT('Assumptions (Wind)'!$V$10,Model!Y1,'Assumptions (Wind)'!$V$13,'Assumptions (Wind)'!$V$8*Model!$AY$677*AVERAGE('Assumptions (Wind)'!$AV$2:$AW$2)/10^9),0)</f>
        <v>-0.01401124656</v>
      </c>
      <c r="BB782" s="160">
        <f>IF(and($AY$677&gt;0,Model!Z$1&lt;='Assumptions (Wind)'!$V$13),PPMT('Assumptions (Wind)'!$V$10,Model!Z1,'Assumptions (Wind)'!$V$13,'Assumptions (Wind)'!$V$8*Model!$AY$677*AVERAGE('Assumptions (Wind)'!$AV$2:$AW$2)/10^9),0)</f>
        <v>-0.01513214629</v>
      </c>
      <c r="BC782" s="160">
        <f>IF(and($AY$677&gt;0,Model!AA$1&lt;='Assumptions (Wind)'!$V$13),PPMT('Assumptions (Wind)'!$V$10,Model!AA1,'Assumptions (Wind)'!$V$13,'Assumptions (Wind)'!$V$8*Model!$AY$677*AVERAGE('Assumptions (Wind)'!$AV$2:$AW$2)/10^9),0)</f>
        <v>-0.01634271799</v>
      </c>
      <c r="BD782" s="160">
        <f>IF(and($AY$677&gt;0,Model!AB$1&lt;='Assumptions (Wind)'!$V$13),PPMT('Assumptions (Wind)'!$V$10,Model!AB1,'Assumptions (Wind)'!$V$13,'Assumptions (Wind)'!$V$8*Model!$AY$677*AVERAGE('Assumptions (Wind)'!$AV$2:$AW$2)/10^9),0)</f>
        <v>-0.01765013543</v>
      </c>
      <c r="BE782" s="160">
        <f>IF(and($AY$677&gt;0,Model!AC$1&lt;='Assumptions (Wind)'!$V$13),PPMT('Assumptions (Wind)'!$V$10,Model!AC1,'Assumptions (Wind)'!$V$13,'Assumptions (Wind)'!$V$8*Model!$AY$677*AVERAGE('Assumptions (Wind)'!$AV$2:$AW$2)/10^9),0)</f>
        <v>-0.01906214626</v>
      </c>
      <c r="BF782" s="160">
        <f>IF(and($AY$677&gt;0,Model!AD$1&lt;='Assumptions (Wind)'!$V$13),PPMT('Assumptions (Wind)'!$V$10,Model!AD1,'Assumptions (Wind)'!$V$13,'Assumptions (Wind)'!$V$8*Model!$AY$677*AVERAGE('Assumptions (Wind)'!$AV$2:$AW$2)/10^9),0)</f>
        <v>-0.02058711796</v>
      </c>
      <c r="BG782" s="160">
        <f>IF(and($AY$677&gt;0,Model!AE$1&lt;='Assumptions (Wind)'!$V$13),PPMT('Assumptions (Wind)'!$V$10,Model!AE1,'Assumptions (Wind)'!$V$13,'Assumptions (Wind)'!$V$8*Model!$AY$677*AVERAGE('Assumptions (Wind)'!$AV$2:$AW$2)/10^9),0)</f>
        <v>-0.0222340874</v>
      </c>
      <c r="BH782" s="160">
        <f>IF(and($AY$677&gt;0,Model!AF$1&lt;='Assumptions (Wind)'!$V$13),PPMT('Assumptions (Wind)'!$V$10,Model!AF1,'Assumptions (Wind)'!$V$13,'Assumptions (Wind)'!$V$8*Model!$AY$677*AVERAGE('Assumptions (Wind)'!$AV$2:$AW$2)/10^9),0)</f>
        <v>-0.02401281439</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-0.02417446506</v>
      </c>
      <c r="BA783" s="160">
        <f>IF(and($AZ$677&gt;0,Model!X$1&lt;='Assumptions (Wind)'!$V$13),PPMT('Assumptions (Wind)'!$V$10,Model!X1,'Assumptions (Wind)'!$V$13,'Assumptions (Wind)'!$V$8*Model!$AZ$677*AVERAGE('Assumptions (Wind)'!$AW$2:$AX$2)/10^9),0)</f>
        <v>-0.02610842227</v>
      </c>
      <c r="BB783" s="160">
        <f>IF(and($AZ$677&gt;0,Model!Y$1&lt;='Assumptions (Wind)'!$V$13),PPMT('Assumptions (Wind)'!$V$10,Model!Y1,'Assumptions (Wind)'!$V$13,'Assumptions (Wind)'!$V$8*Model!$AZ$677*AVERAGE('Assumptions (Wind)'!$AW$2:$AX$2)/10^9),0)</f>
        <v>-0.02819709605</v>
      </c>
      <c r="BC783" s="160">
        <f>IF(and($AZ$677&gt;0,Model!Z$1&lt;='Assumptions (Wind)'!$V$13),PPMT('Assumptions (Wind)'!$V$10,Model!Z1,'Assumptions (Wind)'!$V$13,'Assumptions (Wind)'!$V$8*Model!$AZ$677*AVERAGE('Assumptions (Wind)'!$AW$2:$AX$2)/10^9),0)</f>
        <v>-0.03045286373</v>
      </c>
      <c r="BD783" s="160">
        <f>IF(and($AZ$677&gt;0,Model!AA$1&lt;='Assumptions (Wind)'!$V$13),PPMT('Assumptions (Wind)'!$V$10,Model!AA1,'Assumptions (Wind)'!$V$13,'Assumptions (Wind)'!$V$8*Model!$AZ$677*AVERAGE('Assumptions (Wind)'!$AW$2:$AX$2)/10^9),0)</f>
        <v>-0.03288909283</v>
      </c>
      <c r="BE783" s="160">
        <f>IF(and($AZ$677&gt;0,Model!AB$1&lt;='Assumptions (Wind)'!$V$13),PPMT('Assumptions (Wind)'!$V$10,Model!AB1,'Assumptions (Wind)'!$V$13,'Assumptions (Wind)'!$V$8*Model!$AZ$677*AVERAGE('Assumptions (Wind)'!$AW$2:$AX$2)/10^9),0)</f>
        <v>-0.03552022025</v>
      </c>
      <c r="BF783" s="160">
        <f>IF(and($AZ$677&gt;0,Model!AC$1&lt;='Assumptions (Wind)'!$V$13),PPMT('Assumptions (Wind)'!$V$10,Model!AC1,'Assumptions (Wind)'!$V$13,'Assumptions (Wind)'!$V$8*Model!$AZ$677*AVERAGE('Assumptions (Wind)'!$AW$2:$AX$2)/10^9),0)</f>
        <v>-0.03836183788</v>
      </c>
      <c r="BG783" s="160">
        <f>IF(and($AZ$677&gt;0,Model!AD$1&lt;='Assumptions (Wind)'!$V$13),PPMT('Assumptions (Wind)'!$V$10,Model!AD1,'Assumptions (Wind)'!$V$13,'Assumptions (Wind)'!$V$8*Model!$AZ$677*AVERAGE('Assumptions (Wind)'!$AW$2:$AX$2)/10^9),0)</f>
        <v>-0.04143078491</v>
      </c>
      <c r="BH783" s="160">
        <f>IF(and($AZ$677&gt;0,Model!AE$1&lt;='Assumptions (Wind)'!$V$13),PPMT('Assumptions (Wind)'!$V$10,Model!AE1,'Assumptions (Wind)'!$V$13,'Assumptions (Wind)'!$V$8*Model!$AZ$677*AVERAGE('Assumptions (Wind)'!$AW$2:$AX$2)/10^9),0)</f>
        <v>-0.0447452477</v>
      </c>
      <c r="BI783" s="160">
        <f>IF(and($AZ$677&gt;0,Model!AF$1&lt;='Assumptions (Wind)'!$V$13),PPMT('Assumptions (Wind)'!$V$10,Model!AF1,'Assumptions (Wind)'!$V$13,'Assumptions (Wind)'!$V$8*Model!$AZ$677*AVERAGE('Assumptions (Wind)'!$AW$2:$AX$2)/10^9),0)</f>
        <v>-0.04832486751</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-0.02432085584</v>
      </c>
      <c r="BB784" s="160">
        <f>IF(and($BA$677&gt;0,Model!X$1&lt;='Assumptions (Wind)'!$V$13),PPMT('Assumptions (Wind)'!$V$10,Model!X1,'Assumptions (Wind)'!$V$13,'Assumptions (Wind)'!$V$8*Model!$BA$677*AVERAGE('Assumptions (Wind)'!$AX$2:$AY$2)/10^9),0)</f>
        <v>-0.02626652431</v>
      </c>
      <c r="BC784" s="160">
        <f>IF(and($BA$677&gt;0,Model!Y$1&lt;='Assumptions (Wind)'!$V$13),PPMT('Assumptions (Wind)'!$V$10,Model!Y1,'Assumptions (Wind)'!$V$13,'Assumptions (Wind)'!$V$8*Model!$BA$677*AVERAGE('Assumptions (Wind)'!$AX$2:$AY$2)/10^9),0)</f>
        <v>-0.02836784625</v>
      </c>
      <c r="BD784" s="160">
        <f>IF(and($BA$677&gt;0,Model!Z$1&lt;='Assumptions (Wind)'!$V$13),PPMT('Assumptions (Wind)'!$V$10,Model!Z1,'Assumptions (Wind)'!$V$13,'Assumptions (Wind)'!$V$8*Model!$BA$677*AVERAGE('Assumptions (Wind)'!$AX$2:$AY$2)/10^9),0)</f>
        <v>-0.03063727395</v>
      </c>
      <c r="BE784" s="160">
        <f>IF(and($BA$677&gt;0,Model!AA$1&lt;='Assumptions (Wind)'!$V$13),PPMT('Assumptions (Wind)'!$V$10,Model!AA1,'Assumptions (Wind)'!$V$13,'Assumptions (Wind)'!$V$8*Model!$BA$677*AVERAGE('Assumptions (Wind)'!$AX$2:$AY$2)/10^9),0)</f>
        <v>-0.03308825587</v>
      </c>
      <c r="BF784" s="160">
        <f>IF(and($BA$677&gt;0,Model!AB$1&lt;='Assumptions (Wind)'!$V$13),PPMT('Assumptions (Wind)'!$V$10,Model!AB1,'Assumptions (Wind)'!$V$13,'Assumptions (Wind)'!$V$8*Model!$BA$677*AVERAGE('Assumptions (Wind)'!$AX$2:$AY$2)/10^9),0)</f>
        <v>-0.03573531634</v>
      </c>
      <c r="BG784" s="160">
        <f>IF(and($BA$677&gt;0,Model!AC$1&lt;='Assumptions (Wind)'!$V$13),PPMT('Assumptions (Wind)'!$V$10,Model!AC1,'Assumptions (Wind)'!$V$13,'Assumptions (Wind)'!$V$8*Model!$BA$677*AVERAGE('Assumptions (Wind)'!$AX$2:$AY$2)/10^9),0)</f>
        <v>-0.03859414165</v>
      </c>
      <c r="BH784" s="160">
        <f>IF(and($BA$677&gt;0,Model!AD$1&lt;='Assumptions (Wind)'!$V$13),PPMT('Assumptions (Wind)'!$V$10,Model!AD1,'Assumptions (Wind)'!$V$13,'Assumptions (Wind)'!$V$8*Model!$BA$677*AVERAGE('Assumptions (Wind)'!$AX$2:$AY$2)/10^9),0)</f>
        <v>-0.04168167298</v>
      </c>
      <c r="BI784" s="160">
        <f>IF(and($BA$677&gt;0,Model!AE$1&lt;='Assumptions (Wind)'!$V$13),PPMT('Assumptions (Wind)'!$V$10,Model!AE1,'Assumptions (Wind)'!$V$13,'Assumptions (Wind)'!$V$8*Model!$BA$677*AVERAGE('Assumptions (Wind)'!$AX$2:$AY$2)/10^9),0)</f>
        <v>-0.04501620682</v>
      </c>
      <c r="BJ784" s="160">
        <f>IF(and($BA$677&gt;0,Model!AF$1&lt;='Assumptions (Wind)'!$V$13),PPMT('Assumptions (Wind)'!$V$10,Model!AF1,'Assumptions (Wind)'!$V$13,'Assumptions (Wind)'!$V$8*Model!$BA$677*AVERAGE('Assumptions (Wind)'!$AX$2:$AY$2)/10^9),0)</f>
        <v>-0.04861750336</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-0.0001109452121</v>
      </c>
      <c r="D785" s="177">
        <f t="array" ref="D785">SUM(IF(ISERROR(D786:D836),"",D786:D836))</f>
        <v>-0.0001032867208</v>
      </c>
      <c r="E785" s="177">
        <f t="array" ref="E785">SUM(IF(ISERROR(E786:E836),"",E786:E836))</f>
        <v>-0.00009501555025</v>
      </c>
      <c r="F785" s="177">
        <f t="array" ref="F785">SUM(IF(ISERROR(F786:F836),"",F786:F836))</f>
        <v>-0.00008608268604</v>
      </c>
      <c r="G785" s="177">
        <f t="array" ref="G785">SUM(IF(ISERROR(G786:G836),"",G786:G836))</f>
        <v>-0.001603838451</v>
      </c>
      <c r="H785" s="177">
        <f t="array" ref="H785">SUM(IF(ISERROR(H786:H836),"",H786:H836))</f>
        <v>-0.001487983292</v>
      </c>
      <c r="I785" s="177">
        <f t="array" ref="I785">SUM(IF(ISERROR(I786:I836),"",I786:I836))</f>
        <v>-0.001362859721</v>
      </c>
      <c r="J785" s="177">
        <f t="array" ref="J785">SUM(IF(ISERROR(J786:J836),"",J786:J836))</f>
        <v>-0.001227726264</v>
      </c>
      <c r="K785" s="177">
        <f t="array" ref="K785">SUM(IF(ISERROR(K786:K836),"",K786:K836))</f>
        <v>-0.00108178213</v>
      </c>
      <c r="L785" s="177">
        <f t="array" ref="L785">SUM(IF(ISERROR(L786:L836),"",L786:L836))</f>
        <v>-0.0009241624654</v>
      </c>
      <c r="M785" s="177">
        <f t="array" ref="M785">SUM(IF(ISERROR(M786:M836),"",M786:M836))</f>
        <v>-0.0007539332278</v>
      </c>
      <c r="N785" s="177">
        <f t="array" ref="N785">SUM(IF(ISERROR(N786:N836),"",N786:N836))</f>
        <v>-0.0005866197593</v>
      </c>
      <c r="O785" s="177">
        <f t="array" ref="O785">SUM(IF(ISERROR(O786:O836),"",O786:O836))</f>
        <v>-0.0004059212135</v>
      </c>
      <c r="P785" s="177">
        <f t="array" ref="P785">SUM(IF(ISERROR(P786:P836),"",P786:P836))</f>
        <v>-0.0002107667839</v>
      </c>
      <c r="Q785" s="177">
        <f t="array" ref="Q785">SUM(IF(ISERROR(Q786:Q836),"",Q786:Q836))</f>
        <v>0</v>
      </c>
      <c r="R785" s="177">
        <f t="array" ref="R785">SUM(IF(ISERROR(R786:R836),"",R786:R836))</f>
        <v>0</v>
      </c>
      <c r="S785" s="177">
        <f t="array" ref="S785">SUM(IF(ISERROR(S786:S836),"",S786:S836))</f>
        <v>-0.01663090939</v>
      </c>
      <c r="T785" s="177">
        <f t="array" ref="T785">SUM(IF(ISERROR(T786:T836),"",T786:T836))</f>
        <v>-0.01548288622</v>
      </c>
      <c r="U785" s="177">
        <f t="array" ref="U785">SUM(IF(ISERROR(U786:U836),"",U786:U836))</f>
        <v>-0.0142430212</v>
      </c>
      <c r="V785" s="177">
        <f t="array" ref="V785">SUM(IF(ISERROR(V786:V836),"",V786:V836))</f>
        <v>-0.01290396697</v>
      </c>
      <c r="W785" s="177">
        <f t="array" ref="W785">SUM(IF(ISERROR(W786:W836),"",W786:W836))</f>
        <v>-0.0114577884</v>
      </c>
      <c r="X785" s="177">
        <f t="array" ref="X785">SUM(IF(ISERROR(X786:X836),"",X786:X836))</f>
        <v>-0.02292671231</v>
      </c>
      <c r="Y785" s="177">
        <f t="array" ref="Y785">SUM(IF(ISERROR(Y786:Y836),"",Y786:Y836))</f>
        <v>-0.03335190544</v>
      </c>
      <c r="Z785" s="177">
        <f t="array" ref="Z785">SUM(IF(ISERROR(Z786:Z836),"",Z786:Z836))</f>
        <v>-0.042630238</v>
      </c>
      <c r="AA785" s="177">
        <f t="array" ref="AA785">SUM(IF(ISERROR(AA786:AA836),"",AA786:AA836))</f>
        <v>-0.05066960469</v>
      </c>
      <c r="AB785" s="177">
        <f t="array" ref="AB785">SUM(IF(ISERROR(AB786:AB836),"",AB786:AB836))</f>
        <v>-0.05736707949</v>
      </c>
      <c r="AC785" s="177">
        <f t="array" ref="AC785">SUM(IF(ISERROR(AC786:AC836),"",AC786:AC836))</f>
        <v>-0.06261273252</v>
      </c>
      <c r="AD785" s="177">
        <f t="array" ref="AD785">SUM(IF(ISERROR(AD786:AD836),"",AD786:AD836))</f>
        <v>-0.06877180745</v>
      </c>
      <c r="AE785" s="177">
        <f t="array" ref="AE785">SUM(IF(ISERROR(AE786:AE836),"",AE786:AE836))</f>
        <v>-0.07358874633</v>
      </c>
      <c r="AF785" s="177">
        <f t="array" ref="AF785">SUM(IF(ISERROR(AF786:AF836),"",AF786:AF836))</f>
        <v>-0.07664233801</v>
      </c>
      <c r="AG785" s="177">
        <f t="array" ref="AG785">SUM(IF(ISERROR(AG786:AG836),"",AG786:AG836))</f>
        <v>-0.07796095963</v>
      </c>
      <c r="AH785" s="177">
        <f t="array" ref="AH785">SUM(IF(ISERROR(AH786:AH836),"",AH786:AH836))</f>
        <v>-0.07740869544</v>
      </c>
      <c r="AI785" s="177">
        <f t="array" ref="AI785">SUM(IF(ISERROR(AI786:AI836),"",AI786:AI836))</f>
        <v>-0.07904289804</v>
      </c>
      <c r="AJ785" s="177">
        <f t="array" ref="AJ785">SUM(IF(ISERROR(AJ786:AJ836),"",AJ786:AJ836))</f>
        <v>-0.07857721679</v>
      </c>
      <c r="AK785" s="177">
        <f t="array" ref="AK785">SUM(IF(ISERROR(AK786:AK836),"",AK786:AK836))</f>
        <v>-0.07826950747</v>
      </c>
      <c r="AL785" s="177">
        <f t="array" ref="AL785">SUM(IF(ISERROR(AL786:AL836),"",AL786:AL836))</f>
        <v>-0.07810847622</v>
      </c>
      <c r="AM785" s="177">
        <f t="array" ref="AM785">SUM(IF(ISERROR(AM786:AM836),"",AM786:AM836))</f>
        <v>-0.07808050389</v>
      </c>
      <c r="AN785" s="177">
        <f t="array" ref="AN785">SUM(IF(ISERROR(AN786:AN836),"",AN786:AN836))</f>
        <v>-0.0781689874</v>
      </c>
      <c r="AO785" s="177">
        <f t="array" ref="AO785">SUM(IF(ISERROR(AO786:AO836),"",AO786:AO836))</f>
        <v>-0.0783550961</v>
      </c>
      <c r="AP785" s="177">
        <f t="array" ref="AP785">SUM(IF(ISERROR(AP786:AP836),"",AP786:AP836))</f>
        <v>-0.07863889924</v>
      </c>
      <c r="AQ785" s="177">
        <f t="array" ref="AQ785">SUM(IF(ISERROR(AQ786:AQ836),"",AQ786:AQ836))</f>
        <v>-0.07897529176</v>
      </c>
      <c r="AR785" s="177">
        <f t="array" ref="AR785">SUM(IF(ISERROR(AR786:AR836),"",AR786:AR836))</f>
        <v>-0.07933518766</v>
      </c>
      <c r="AS785" s="177">
        <f t="array" ref="AS785">SUM(IF(ISERROR(AS786:AS836),"",AS786:AS836))</f>
        <v>-0.07968539906</v>
      </c>
      <c r="AT785" s="177">
        <f t="array" ref="AT785">SUM(IF(ISERROR(AT786:AT836),"",AT786:AT836))</f>
        <v>-0.08032466913</v>
      </c>
      <c r="AU785" s="177">
        <f t="array" ref="AU785">SUM(IF(ISERROR(AU786:AU836),"",AU786:AU836))</f>
        <v>-0.09904818338</v>
      </c>
      <c r="AV785" s="177">
        <f t="array" ref="AV785">SUM(IF(ISERROR(AV786:AV836),"",AV786:AV836))</f>
        <v>-0.09842146486</v>
      </c>
      <c r="AW785" s="177">
        <f t="array" ref="AW785">SUM(IF(ISERROR(AW786:AW836),"",AW786:AW836))</f>
        <v>-0.09768878002</v>
      </c>
      <c r="AX785" s="177">
        <f t="array" ref="AX785">SUM(IF(ISERROR(AX786:AX836),"",AX786:AX836))</f>
        <v>-0.09684182299</v>
      </c>
      <c r="AY785" s="177">
        <f t="array" ref="AY785">SUM(IF(ISERROR(AY786:AY836),"",AY786:AY836))</f>
        <v>-0.09587137017</v>
      </c>
      <c r="AZ785" s="177">
        <f t="array" ref="AZ785">SUM(IF(ISERROR(AZ786:AZ836),"",AZ786:AZ836))</f>
        <v>-0.1087692951</v>
      </c>
      <c r="BA785" s="177">
        <f t="array" ref="BA785">SUM(IF(ISERROR(BA786:BA836),"",BA786:BA836))</f>
        <v>-0.1206348895</v>
      </c>
      <c r="BB785" s="177">
        <f t="array" ref="BB785">SUM(IF(ISERROR(BB786:BB836),"",BB786:BB836))</f>
        <v>-0.1030201388</v>
      </c>
      <c r="BC785" s="177">
        <f t="array" ref="BC785">SUM(IF(ISERROR(BC786:BC836),"",BC786:BC836))</f>
        <v>-0.08596862638</v>
      </c>
      <c r="BD785" s="177">
        <f t="array" ref="BD785">SUM(IF(ISERROR(BD786:BD836),"",BD786:BD836))</f>
        <v>-0.06954069558</v>
      </c>
      <c r="BE785" s="177">
        <f t="array" ref="BE785">SUM(IF(ISERROR(BE786:BE836),"",BE786:BE836))</f>
        <v>-0.05380134576</v>
      </c>
      <c r="BF785" s="177">
        <f t="array" ref="BF785">SUM(IF(ISERROR(BF786:BF836),"",BF786:BF836))</f>
        <v>-0.04151650642</v>
      </c>
      <c r="BG785" s="177">
        <f t="array" ref="BG785">SUM(IF(ISERROR(BG786:BG836),"",BG786:BG836))</f>
        <v>-0.03028052403</v>
      </c>
      <c r="BH785" s="177">
        <f t="array" ref="BH785">SUM(IF(ISERROR(BH786:BH836),"",BH786:BH836))</f>
        <v>-0.02019186502</v>
      </c>
      <c r="BI785" s="177">
        <f t="array" ref="BI785">SUM(IF(ISERROR(BI786:BI836),"",BI786:BI836))</f>
        <v>-0.01135668622</v>
      </c>
      <c r="BJ785" s="177">
        <f t="array" ref="BJ785">SUM(IF(ISERROR(BJ786:BJ836),"",BJ786:BJ836))</f>
        <v>-0.003889400269</v>
      </c>
    </row>
    <row r="786" ht="15.75" hidden="1" customHeight="1" outlineLevel="1">
      <c r="A786" s="241"/>
      <c r="B786" s="38"/>
      <c r="C786" s="177">
        <f>IF($C$677&gt;0,IPMT('Assumptions (Wind)'!$V$10,Model!W$1,'Assumptions (Wind)'!$V$13,'Assumptions (Wind)'!$V$8*Model!$C$677*'Assumptions (Wind)'!$B$2/10^9),0)</f>
        <v>-0.0001109452121</v>
      </c>
      <c r="D786" s="177">
        <f>IF($C$677&gt;0,IPMT('Assumptions (Wind)'!$V$10,Model!X$1,'Assumptions (Wind)'!$V$13,'Assumptions (Wind)'!$V$8*Model!$C$677*'Assumptions (Wind)'!$B$2/10^9),0)</f>
        <v>-0.0001032867208</v>
      </c>
      <c r="E786" s="177">
        <f>IF($C$677&gt;0,IPMT('Assumptions (Wind)'!$V$10,Model!Y$1,'Assumptions (Wind)'!$V$13,'Assumptions (Wind)'!$V$8*Model!$C$677*'Assumptions (Wind)'!$B$2/10^9),0)</f>
        <v>-0.00009501555025</v>
      </c>
      <c r="F786" s="177">
        <f>IF($C$677&gt;0,IPMT('Assumptions (Wind)'!$V$10,Model!Z$1,'Assumptions (Wind)'!$V$13,'Assumptions (Wind)'!$V$8*Model!$C$677*'Assumptions (Wind)'!$B$2/10^9),0)</f>
        <v>-0.00008608268604</v>
      </c>
      <c r="G786" s="177">
        <f>IF($C$677&gt;0,IPMT('Assumptions (Wind)'!$V$10,Model!AA$1,'Assumptions (Wind)'!$V$13,'Assumptions (Wind)'!$V$8*Model!$C$677*'Assumptions (Wind)'!$B$2/10^9),0)</f>
        <v>-0.00007643519269</v>
      </c>
      <c r="H786" s="177">
        <f>IF($C$677&gt;0,IPMT('Assumptions (Wind)'!$V$10,Model!AB$1,'Assumptions (Wind)'!$V$13,'Assumptions (Wind)'!$V$8*Model!$C$677*'Assumptions (Wind)'!$B$2/10^9),0)</f>
        <v>-0.00006601589988</v>
      </c>
      <c r="I786" s="177">
        <f>IF($C$677&gt;0,IPMT('Assumptions (Wind)'!$V$10,Model!AC$1,'Assumptions (Wind)'!$V$13,'Assumptions (Wind)'!$V$8*Model!$C$677*'Assumptions (Wind)'!$B$2/10^9),0)</f>
        <v>-0.00005476306364</v>
      </c>
      <c r="J786" s="177">
        <f>IF($C$677&gt;0,IPMT('Assumptions (Wind)'!$V$10,Model!AD$1,'Assumptions (Wind)'!$V$13,'Assumptions (Wind)'!$V$8*Model!$C$677*'Assumptions (Wind)'!$B$2/10^9),0)</f>
        <v>-0.0000426100005</v>
      </c>
      <c r="K786" s="177">
        <f>IF($C$677&gt;0,IPMT('Assumptions (Wind)'!$V$10,Model!AE$1,'Assumptions (Wind)'!$V$13,'Assumptions (Wind)'!$V$8*Model!$C$677*'Assumptions (Wind)'!$B$2/10^9),0)</f>
        <v>-0.00002948469232</v>
      </c>
      <c r="L786" s="177">
        <f>IF($C$677&gt;0,IPMT('Assumptions (Wind)'!$V$10,Model!AF$1,'Assumptions (Wind)'!$V$13,'Assumptions (Wind)'!$V$8*Model!$C$677*'Assumptions (Wind)'!$B$2/10^9),0)</f>
        <v>-0.00001530935947</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-0.001527403258</v>
      </c>
      <c r="H790" s="160">
        <f>IF($G$677&gt;0,IPMT('Assumptions (Wind)'!$V$10,Model!X$1,'Assumptions (Wind)'!$V$13,'Assumptions (Wind)'!$V$8*Model!$G$677*AVERAGE('Assumptions (Wind)'!$D$2:$E$2)/10^9),0)</f>
        <v>-0.001421967392</v>
      </c>
      <c r="I790" s="160">
        <f>IF($G$677&gt;0,IPMT('Assumptions (Wind)'!$V$10,Model!Y$1,'Assumptions (Wind)'!$V$13,'Assumptions (Wind)'!$V$8*Model!$G$677*AVERAGE('Assumptions (Wind)'!$D$2:$E$2)/10^9),0)</f>
        <v>-0.001308096657</v>
      </c>
      <c r="J790" s="160">
        <f>IF($G$677&gt;0,IPMT('Assumptions (Wind)'!$V$10,Model!Z$1,'Assumptions (Wind)'!$V$13,'Assumptions (Wind)'!$V$8*Model!$G$677*AVERAGE('Assumptions (Wind)'!$D$2:$E$2)/10^9),0)</f>
        <v>-0.001185116263</v>
      </c>
      <c r="K790" s="160">
        <f>IF($G$677&gt;0,IPMT('Assumptions (Wind)'!$V$10,Model!AA$1,'Assumptions (Wind)'!$V$13,'Assumptions (Wind)'!$V$8*Model!$G$677*AVERAGE('Assumptions (Wind)'!$D$2:$E$2)/10^9),0)</f>
        <v>-0.001052297438</v>
      </c>
      <c r="L790" s="160">
        <f>IF($G$677&gt;0,IPMT('Assumptions (Wind)'!$V$10,Model!AB$1,'Assumptions (Wind)'!$V$13,'Assumptions (Wind)'!$V$8*Model!$G$677*AVERAGE('Assumptions (Wind)'!$D$2:$E$2)/10^9),0)</f>
        <v>-0.0009088531059</v>
      </c>
      <c r="M790" s="160">
        <f>IF($G$677&gt;0,IPMT('Assumptions (Wind)'!$V$10,Model!AC$1,'Assumptions (Wind)'!$V$13,'Assumptions (Wind)'!$V$8*Model!$G$677*AVERAGE('Assumptions (Wind)'!$D$2:$E$2)/10^9),0)</f>
        <v>-0.0007539332278</v>
      </c>
      <c r="N790" s="160">
        <f>IF($G$677&gt;0,IPMT('Assumptions (Wind)'!$V$10,Model!AD$1,'Assumptions (Wind)'!$V$13,'Assumptions (Wind)'!$V$8*Model!$G$677*AVERAGE('Assumptions (Wind)'!$D$2:$E$2)/10^9),0)</f>
        <v>-0.0005866197593</v>
      </c>
      <c r="O790" s="160">
        <f>IF($G$677&gt;0,IPMT('Assumptions (Wind)'!$V$10,Model!AE$1,'Assumptions (Wind)'!$V$13,'Assumptions (Wind)'!$V$8*Model!$G$677*AVERAGE('Assumptions (Wind)'!$D$2:$E$2)/10^9),0)</f>
        <v>-0.0004059212135</v>
      </c>
      <c r="P790" s="160">
        <f>IF($G$677&gt;0,IPMT('Assumptions (Wind)'!$V$10,Model!AF$1,'Assumptions (Wind)'!$V$13,'Assumptions (Wind)'!$V$8*Model!$G$677*AVERAGE('Assumptions (Wind)'!$D$2:$E$2)/10^9),0)</f>
        <v>-0.0002107667839</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v>
      </c>
      <c r="J792" s="160">
        <f>IF($I$677&gt;0,IPMT('Assumptions (Wind)'!$V$10,Model!X$1,'Assumptions (Wind)'!$V$13,'Assumptions (Wind)'!$V$8*Model!$I$677*AVERAGE('Assumptions (Wind)'!$F$2:$G$2)/10^9),0)</f>
        <v>0</v>
      </c>
      <c r="K792" s="160">
        <f>IF($I$677&gt;0,IPMT('Assumptions (Wind)'!$V$10,Model!Y$1,'Assumptions (Wind)'!$V$13,'Assumptions (Wind)'!$V$8*Model!$I$677*AVERAGE('Assumptions (Wind)'!$F$2:$G$2)/10^9),0)</f>
        <v>0</v>
      </c>
      <c r="L792" s="160">
        <f>IF($I$677&gt;0,IPMT('Assumptions (Wind)'!$V$10,Model!Z$1,'Assumptions (Wind)'!$V$13,'Assumptions (Wind)'!$V$8*Model!$I$677*AVERAGE('Assumptions (Wind)'!$F$2:$G$2)/10^9),0)</f>
        <v>0</v>
      </c>
      <c r="M792" s="160">
        <f>IF($I$677&gt;0,IPMT('Assumptions (Wind)'!$V$10,Model!AA$1,'Assumptions (Wind)'!$V$13,'Assumptions (Wind)'!$V$8*Model!$I$677*AVERAGE('Assumptions (Wind)'!$F$2:$G$2)/10^9),0)</f>
        <v>0</v>
      </c>
      <c r="N792" s="160">
        <f>IF($I$677&gt;0,IPMT('Assumptions (Wind)'!$V$10,Model!AB$1,'Assumptions (Wind)'!$V$13,'Assumptions (Wind)'!$V$8*Model!$I$677*AVERAGE('Assumptions (Wind)'!$F$2:$G$2)/10^9),0)</f>
        <v>0</v>
      </c>
      <c r="O792" s="160">
        <f>IF($I$677&gt;0,IPMT('Assumptions (Wind)'!$V$10,Model!AC$1,'Assumptions (Wind)'!$V$13,'Assumptions (Wind)'!$V$8*Model!$I$677*AVERAGE('Assumptions (Wind)'!$F$2:$G$2)/10^9),0)</f>
        <v>0</v>
      </c>
      <c r="P792" s="160">
        <f>IF($I$677&gt;0,IPMT('Assumptions (Wind)'!$V$10,Model!AD$1,'Assumptions (Wind)'!$V$13,'Assumptions (Wind)'!$V$8*Model!$I$677*AVERAGE('Assumptions (Wind)'!$F$2:$G$2)/10^9),0)</f>
        <v>0</v>
      </c>
      <c r="Q792" s="160">
        <f>IF($I$677&gt;0,IPMT('Assumptions (Wind)'!$V$10,Model!AE$1,'Assumptions (Wind)'!$V$13,'Assumptions (Wind)'!$V$8*Model!$I$677*AVERAGE('Assumptions (Wind)'!$F$2:$G$2)/10^9),0)</f>
        <v>0</v>
      </c>
      <c r="R792" s="160">
        <f>IF($I$677&gt;0,IPMT('Assumptions (Wind)'!$V$10,Model!AF$1,'Assumptions (Wind)'!$V$13,'Assumptions (Wind)'!$V$8*Model!$I$677*AVERAGE('Assumptions (Wind)'!$F$2:$G$2)/10^9),0)</f>
        <v>0</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v>
      </c>
      <c r="K793" s="160">
        <f>IF($J$677&gt;0,IPMT('Assumptions (Wind)'!$V$10,Model!X$1,'Assumptions (Wind)'!$V$13,'Assumptions (Wind)'!$V$8*Model!$J$677*AVERAGE('Assumptions (Wind)'!$G$2:$H$2)/10^9),0)</f>
        <v>0</v>
      </c>
      <c r="L793" s="160">
        <f>IF($J$677&gt;0,IPMT('Assumptions (Wind)'!$V$10,Model!Y$1,'Assumptions (Wind)'!$V$13,'Assumptions (Wind)'!$V$8*Model!$J$677*AVERAGE('Assumptions (Wind)'!$G$2:$H$2)/10^9),0)</f>
        <v>0</v>
      </c>
      <c r="M793" s="160">
        <f>IF($J$677&gt;0,IPMT('Assumptions (Wind)'!$V$10,Model!Z$1,'Assumptions (Wind)'!$V$13,'Assumptions (Wind)'!$V$8*Model!$J$677*AVERAGE('Assumptions (Wind)'!$G$2:$H$2)/10^9),0)</f>
        <v>0</v>
      </c>
      <c r="N793" s="160">
        <f>IF($J$677&gt;0,IPMT('Assumptions (Wind)'!$V$10,Model!AA$1,'Assumptions (Wind)'!$V$13,'Assumptions (Wind)'!$V$8*Model!$J$677*AVERAGE('Assumptions (Wind)'!$G$2:$H$2)/10^9),0)</f>
        <v>0</v>
      </c>
      <c r="O793" s="160">
        <f>IF($J$677&gt;0,IPMT('Assumptions (Wind)'!$V$10,Model!AB$1,'Assumptions (Wind)'!$V$13,'Assumptions (Wind)'!$V$8*Model!$J$677*AVERAGE('Assumptions (Wind)'!$G$2:$H$2)/10^9),0)</f>
        <v>0</v>
      </c>
      <c r="P793" s="160">
        <f>IF($J$677&gt;0,IPMT('Assumptions (Wind)'!$V$10,Model!AC$1,'Assumptions (Wind)'!$V$13,'Assumptions (Wind)'!$V$8*Model!$J$677*AVERAGE('Assumptions (Wind)'!$G$2:$H$2)/10^9),0)</f>
        <v>0</v>
      </c>
      <c r="Q793" s="160">
        <f>IF($J$677&gt;0,IPMT('Assumptions (Wind)'!$V$10,Model!AD$1,'Assumptions (Wind)'!$V$13,'Assumptions (Wind)'!$V$8*Model!$J$677*AVERAGE('Assumptions (Wind)'!$G$2:$H$2)/10^9),0)</f>
        <v>0</v>
      </c>
      <c r="R793" s="160">
        <f>IF($J$677&gt;0,IPMT('Assumptions (Wind)'!$V$10,Model!AE$1,'Assumptions (Wind)'!$V$13,'Assumptions (Wind)'!$V$8*Model!$J$677*AVERAGE('Assumptions (Wind)'!$G$2:$H$2)/10^9),0)</f>
        <v>0</v>
      </c>
      <c r="S793" s="160">
        <f>IF($J$677&gt;0,IPMT('Assumptions (Wind)'!$V$10,Model!AF$1,'Assumptions (Wind)'!$V$13,'Assumptions (Wind)'!$V$8*Model!$J$677*AVERAGE('Assumptions (Wind)'!$G$2:$H$2)/10^9),0)</f>
        <v>0</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v>
      </c>
      <c r="L794" s="160">
        <f>IF($K$677&gt;0,IPMT('Assumptions (Wind)'!$V$10,Model!X$1,'Assumptions (Wind)'!$V$13,'Assumptions (Wind)'!$V$8*Model!$K$677*AVERAGE('Assumptions (Wind)'!$H$2:$I$2)/10^9),0)</f>
        <v>0</v>
      </c>
      <c r="M794" s="160">
        <f>IF($K$677&gt;0,IPMT('Assumptions (Wind)'!$V$10,Model!Y$1,'Assumptions (Wind)'!$V$13,'Assumptions (Wind)'!$V$8*Model!$K$677*AVERAGE('Assumptions (Wind)'!$H$2:$I$2)/10^9),0)</f>
        <v>0</v>
      </c>
      <c r="N794" s="160">
        <f>IF($K$677&gt;0,IPMT('Assumptions (Wind)'!$V$10,Model!Z$1,'Assumptions (Wind)'!$V$13,'Assumptions (Wind)'!$V$8*Model!$K$677*AVERAGE('Assumptions (Wind)'!$H$2:$I$2)/10^9),0)</f>
        <v>0</v>
      </c>
      <c r="O794" s="160">
        <f>IF($K$677&gt;0,IPMT('Assumptions (Wind)'!$V$10,Model!AA$1,'Assumptions (Wind)'!$V$13,'Assumptions (Wind)'!$V$8*Model!$K$677*AVERAGE('Assumptions (Wind)'!$H$2:$I$2)/10^9),0)</f>
        <v>0</v>
      </c>
      <c r="P794" s="160">
        <f>IF($K$677&gt;0,IPMT('Assumptions (Wind)'!$V$10,Model!AB$1,'Assumptions (Wind)'!$V$13,'Assumptions (Wind)'!$V$8*Model!$K$677*AVERAGE('Assumptions (Wind)'!$H$2:$I$2)/10^9),0)</f>
        <v>0</v>
      </c>
      <c r="Q794" s="160">
        <f>IF($K$677&gt;0,IPMT('Assumptions (Wind)'!$V$10,Model!AC$1,'Assumptions (Wind)'!$V$13,'Assumptions (Wind)'!$V$8*Model!$K$677*AVERAGE('Assumptions (Wind)'!$H$2:$I$2)/10^9),0)</f>
        <v>0</v>
      </c>
      <c r="R794" s="160">
        <f>IF($K$677&gt;0,IPMT('Assumptions (Wind)'!$V$10,Model!AD$1,'Assumptions (Wind)'!$V$13,'Assumptions (Wind)'!$V$8*Model!$K$677*AVERAGE('Assumptions (Wind)'!$H$2:$I$2)/10^9),0)</f>
        <v>0</v>
      </c>
      <c r="S794" s="160">
        <f>IF($K$677&gt;0,IPMT('Assumptions (Wind)'!$V$10,Model!AE$1,'Assumptions (Wind)'!$V$13,'Assumptions (Wind)'!$V$8*Model!$K$677*AVERAGE('Assumptions (Wind)'!$H$2:$I$2)/10^9),0)</f>
        <v>0</v>
      </c>
      <c r="T794" s="160">
        <f>IF($K$677&gt;0,IPMT('Assumptions (Wind)'!$V$10,Model!AF$1,'Assumptions (Wind)'!$V$13,'Assumptions (Wind)'!$V$8*Model!$K$677*AVERAGE('Assumptions (Wind)'!$H$2:$I$2)/10^9),0)</f>
        <v>0</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v>
      </c>
      <c r="M795" s="160">
        <f>IF($L$677&gt;0,IPMT('Assumptions (Wind)'!$V$10,Model!X$1,'Assumptions (Wind)'!$V$13,'Assumptions (Wind)'!$V$8*Model!$L$677*AVERAGE('Assumptions (Wind)'!$I$2:$J$2)/10^9),0)</f>
        <v>0</v>
      </c>
      <c r="N795" s="160">
        <f>IF($L$677&gt;0,IPMT('Assumptions (Wind)'!$V$10,Model!Y$1,'Assumptions (Wind)'!$V$13,'Assumptions (Wind)'!$V$8*Model!$L$677*AVERAGE('Assumptions (Wind)'!$I$2:$J$2)/10^9),0)</f>
        <v>0</v>
      </c>
      <c r="O795" s="160">
        <f>IF($L$677&gt;0,IPMT('Assumptions (Wind)'!$V$10,Model!Z$1,'Assumptions (Wind)'!$V$13,'Assumptions (Wind)'!$V$8*Model!$L$677*AVERAGE('Assumptions (Wind)'!$I$2:$J$2)/10^9),0)</f>
        <v>0</v>
      </c>
      <c r="P795" s="160">
        <f>IF($L$677&gt;0,IPMT('Assumptions (Wind)'!$V$10,Model!AA$1,'Assumptions (Wind)'!$V$13,'Assumptions (Wind)'!$V$8*Model!$L$677*AVERAGE('Assumptions (Wind)'!$I$2:$J$2)/10^9),0)</f>
        <v>0</v>
      </c>
      <c r="Q795" s="160">
        <f>IF($L$677&gt;0,IPMT('Assumptions (Wind)'!$V$10,Model!AB$1,'Assumptions (Wind)'!$V$13,'Assumptions (Wind)'!$V$8*Model!$L$677*AVERAGE('Assumptions (Wind)'!$I$2:$J$2)/10^9),0)</f>
        <v>0</v>
      </c>
      <c r="R795" s="160">
        <f>IF($L$677&gt;0,IPMT('Assumptions (Wind)'!$V$10,Model!AC$1,'Assumptions (Wind)'!$V$13,'Assumptions (Wind)'!$V$8*Model!$L$677*AVERAGE('Assumptions (Wind)'!$I$2:$J$2)/10^9),0)</f>
        <v>0</v>
      </c>
      <c r="S795" s="160">
        <f>IF($L$677&gt;0,IPMT('Assumptions (Wind)'!$V$10,Model!AD$1,'Assumptions (Wind)'!$V$13,'Assumptions (Wind)'!$V$8*Model!$L$677*AVERAGE('Assumptions (Wind)'!$I$2:$J$2)/10^9),0)</f>
        <v>0</v>
      </c>
      <c r="T795" s="160">
        <f>IF($L$677&gt;0,IPMT('Assumptions (Wind)'!$V$10,Model!AE$1,'Assumptions (Wind)'!$V$13,'Assumptions (Wind)'!$V$8*Model!$L$677*AVERAGE('Assumptions (Wind)'!$I$2:$J$2)/10^9),0)</f>
        <v>0</v>
      </c>
      <c r="U795" s="160">
        <f>IF($L$677&gt;0,IPMT('Assumptions (Wind)'!$V$10,Model!AF$1,'Assumptions (Wind)'!$V$13,'Assumptions (Wind)'!$V$8*Model!$L$677*AVERAGE('Assumptions (Wind)'!$I$2:$J$2)/10^9),0)</f>
        <v>0</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v>
      </c>
      <c r="N796" s="160">
        <f>IF($M$677&gt;0,IPMT('Assumptions (Wind)'!$V$10,Model!X$1,'Assumptions (Wind)'!$V$13,'Assumptions (Wind)'!$V$8*Model!$M$677*AVERAGE('Assumptions (Wind)'!$J$2:$K$2)/10^9),0)</f>
        <v>0</v>
      </c>
      <c r="O796" s="160">
        <f>IF($M$677&gt;0,IPMT('Assumptions (Wind)'!$V$10,Model!Y$1,'Assumptions (Wind)'!$V$13,'Assumptions (Wind)'!$V$8*Model!$M$677*AVERAGE('Assumptions (Wind)'!$J$2:$K$2)/10^9),0)</f>
        <v>0</v>
      </c>
      <c r="P796" s="160">
        <f>IF($M$677&gt;0,IPMT('Assumptions (Wind)'!$V$10,Model!Z$1,'Assumptions (Wind)'!$V$13,'Assumptions (Wind)'!$V$8*Model!$M$677*AVERAGE('Assumptions (Wind)'!$J$2:$K$2)/10^9),0)</f>
        <v>0</v>
      </c>
      <c r="Q796" s="160">
        <f>IF($M$677&gt;0,IPMT('Assumptions (Wind)'!$V$10,Model!AA$1,'Assumptions (Wind)'!$V$13,'Assumptions (Wind)'!$V$8*Model!$M$677*AVERAGE('Assumptions (Wind)'!$J$2:$K$2)/10^9),0)</f>
        <v>0</v>
      </c>
      <c r="R796" s="160">
        <f>IF($M$677&gt;0,IPMT('Assumptions (Wind)'!$V$10,Model!AB$1,'Assumptions (Wind)'!$V$13,'Assumptions (Wind)'!$V$8*Model!$M$677*AVERAGE('Assumptions (Wind)'!$J$2:$K$2)/10^9),0)</f>
        <v>0</v>
      </c>
      <c r="S796" s="160">
        <f>IF($M$677&gt;0,IPMT('Assumptions (Wind)'!$V$10,Model!AC$1,'Assumptions (Wind)'!$V$13,'Assumptions (Wind)'!$V$8*Model!$M$677*AVERAGE('Assumptions (Wind)'!$J$2:$K$2)/10^9),0)</f>
        <v>0</v>
      </c>
      <c r="T796" s="160">
        <f>IF($M$677&gt;0,IPMT('Assumptions (Wind)'!$V$10,Model!AD$1,'Assumptions (Wind)'!$V$13,'Assumptions (Wind)'!$V$8*Model!$M$677*AVERAGE('Assumptions (Wind)'!$J$2:$K$2)/10^9),0)</f>
        <v>0</v>
      </c>
      <c r="U796" s="160">
        <f>IF($M$677&gt;0,IPMT('Assumptions (Wind)'!$V$10,Model!AE$1,'Assumptions (Wind)'!$V$13,'Assumptions (Wind)'!$V$8*Model!$M$677*AVERAGE('Assumptions (Wind)'!$J$2:$K$2)/10^9),0)</f>
        <v>0</v>
      </c>
      <c r="V796" s="160">
        <f>IF($M$677&gt;0,IPMT('Assumptions (Wind)'!$V$10,Model!AF$1,'Assumptions (Wind)'!$V$13,'Assumptions (Wind)'!$V$8*Model!$M$677*AVERAGE('Assumptions (Wind)'!$J$2:$K$2)/10^9),0)</f>
        <v>0</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v>
      </c>
      <c r="O797" s="177">
        <f>IF($N$677&gt;0,IPMT('Assumptions (Wind)'!$V$10,Model!X$1,'Assumptions (Wind)'!$V$13,'Assumptions (Wind)'!$V$8*Model!$N$677*AVERAGE('Assumptions (Wind)'!$K$2:$L$2)/10^9),0)</f>
        <v>0</v>
      </c>
      <c r="P797" s="177">
        <f>IF($N$677&gt;0,IPMT('Assumptions (Wind)'!$V$10,Model!Y$1,'Assumptions (Wind)'!$V$13,'Assumptions (Wind)'!$V$8*Model!$N$677*AVERAGE('Assumptions (Wind)'!$K$2:$L$2)/10^9),0)</f>
        <v>0</v>
      </c>
      <c r="Q797" s="177">
        <f>IF($N$677&gt;0,IPMT('Assumptions (Wind)'!$V$10,Model!Z$1,'Assumptions (Wind)'!$V$13,'Assumptions (Wind)'!$V$8*Model!$N$677*AVERAGE('Assumptions (Wind)'!$K$2:$L$2)/10^9),0)</f>
        <v>0</v>
      </c>
      <c r="R797" s="177">
        <f>IF($N$677&gt;0,IPMT('Assumptions (Wind)'!$V$10,Model!AA$1,'Assumptions (Wind)'!$V$13,'Assumptions (Wind)'!$V$8*Model!$N$677*AVERAGE('Assumptions (Wind)'!$K$2:$L$2)/10^9),0)</f>
        <v>0</v>
      </c>
      <c r="S797" s="177">
        <f>IF($N$677&gt;0,IPMT('Assumptions (Wind)'!$V$10,Model!AB$1,'Assumptions (Wind)'!$V$13,'Assumptions (Wind)'!$V$8*Model!$N$677*AVERAGE('Assumptions (Wind)'!$K$2:$L$2)/10^9),0)</f>
        <v>0</v>
      </c>
      <c r="T797" s="177">
        <f>IF($N$677&gt;0,IPMT('Assumptions (Wind)'!$V$10,Model!AC$1,'Assumptions (Wind)'!$V$13,'Assumptions (Wind)'!$V$8*Model!$N$677*AVERAGE('Assumptions (Wind)'!$K$2:$L$2)/10^9),0)</f>
        <v>0</v>
      </c>
      <c r="U797" s="177">
        <f>IF($N$677&gt;0,IPMT('Assumptions (Wind)'!$V$10,Model!AD$1,'Assumptions (Wind)'!$V$13,'Assumptions (Wind)'!$V$8*Model!$N$677*AVERAGE('Assumptions (Wind)'!$K$2:$L$2)/10^9),0)</f>
        <v>0</v>
      </c>
      <c r="V797" s="177">
        <f>IF($N$677&gt;0,IPMT('Assumptions (Wind)'!$V$10,Model!AE$1,'Assumptions (Wind)'!$V$13,'Assumptions (Wind)'!$V$8*Model!$N$677*AVERAGE('Assumptions (Wind)'!$K$2:$L$2)/10^9),0)</f>
        <v>0</v>
      </c>
      <c r="W797" s="177">
        <f>IF($N$677&gt;0,IPMT('Assumptions (Wind)'!$V$10,Model!AF$1,'Assumptions (Wind)'!$V$13,'Assumptions (Wind)'!$V$8*Model!$N$677*AVERAGE('Assumptions (Wind)'!$K$2:$L$2)/10^9),0)</f>
        <v>0</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v>
      </c>
      <c r="P798" s="160">
        <f>IF($O$677&gt;0,IPMT('Assumptions (Wind)'!$V$10,Model!X$1,'Assumptions (Wind)'!$V$13,'Assumptions (Wind)'!$V$8*Model!$O$677*AVERAGE('Assumptions (Wind)'!$L$2:$M$2)/10^9),0)</f>
        <v>0</v>
      </c>
      <c r="Q798" s="160">
        <f>IF($O$677&gt;0,IPMT('Assumptions (Wind)'!$V$10,Model!Y$1,'Assumptions (Wind)'!$V$13,'Assumptions (Wind)'!$V$8*Model!$O$677*AVERAGE('Assumptions (Wind)'!$L$2:$M$2)/10^9),0)</f>
        <v>0</v>
      </c>
      <c r="R798" s="160">
        <f>IF($O$677&gt;0,IPMT('Assumptions (Wind)'!$V$10,Model!Z$1,'Assumptions (Wind)'!$V$13,'Assumptions (Wind)'!$V$8*Model!$O$677*AVERAGE('Assumptions (Wind)'!$L$2:$M$2)/10^9),0)</f>
        <v>0</v>
      </c>
      <c r="S798" s="160">
        <f>IF($O$677&gt;0,IPMT('Assumptions (Wind)'!$V$10,Model!AA$1,'Assumptions (Wind)'!$V$13,'Assumptions (Wind)'!$V$8*Model!$O$677*AVERAGE('Assumptions (Wind)'!$L$2:$M$2)/10^9),0)</f>
        <v>0</v>
      </c>
      <c r="T798" s="160">
        <f>IF($O$677&gt;0,IPMT('Assumptions (Wind)'!$V$10,Model!AB$1,'Assumptions (Wind)'!$V$13,'Assumptions (Wind)'!$V$8*Model!$O$677*AVERAGE('Assumptions (Wind)'!$L$2:$M$2)/10^9),0)</f>
        <v>0</v>
      </c>
      <c r="U798" s="160">
        <f>IF($O$677&gt;0,IPMT('Assumptions (Wind)'!$V$10,Model!AC$1,'Assumptions (Wind)'!$V$13,'Assumptions (Wind)'!$V$8*Model!$O$677*AVERAGE('Assumptions (Wind)'!$L$2:$M$2)/10^9),0)</f>
        <v>0</v>
      </c>
      <c r="V798" s="160">
        <f>IF($O$677&gt;0,IPMT('Assumptions (Wind)'!$V$10,Model!AD$1,'Assumptions (Wind)'!$V$13,'Assumptions (Wind)'!$V$8*Model!$O$677*AVERAGE('Assumptions (Wind)'!$L$2:$M$2)/10^9),0)</f>
        <v>0</v>
      </c>
      <c r="W798" s="160">
        <f>IF($O$677&gt;0,IPMT('Assumptions (Wind)'!$V$10,Model!AE$1,'Assumptions (Wind)'!$V$13,'Assumptions (Wind)'!$V$8*Model!$O$677*AVERAGE('Assumptions (Wind)'!$L$2:$M$2)/10^9),0)</f>
        <v>0</v>
      </c>
      <c r="X798" s="160">
        <f>IF($O$677&gt;0,IPMT('Assumptions (Wind)'!$V$10,Model!AF$1,'Assumptions (Wind)'!$V$13,'Assumptions (Wind)'!$V$8*Model!$O$677*AVERAGE('Assumptions (Wind)'!$L$2:$M$2)/10^9),0)</f>
        <v>0</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v>
      </c>
      <c r="R800" s="160">
        <f>IF($Q$677&gt;0,IPMT('Assumptions (Wind)'!$V$10,Model!X$1,'Assumptions (Wind)'!$V$13,'Assumptions (Wind)'!$V$8*Model!$Q$677*AVERAGE('Assumptions (Wind)'!$N$2:$O$2)/10^9),0)</f>
        <v>0</v>
      </c>
      <c r="S800" s="160">
        <f>IF($Q$677&gt;0,IPMT('Assumptions (Wind)'!$V$10,Model!Y$1,'Assumptions (Wind)'!$V$13,'Assumptions (Wind)'!$V$8*Model!$Q$677*AVERAGE('Assumptions (Wind)'!$N$2:$O$2)/10^9),0)</f>
        <v>0</v>
      </c>
      <c r="T800" s="160">
        <f>IF($Q$677&gt;0,IPMT('Assumptions (Wind)'!$V$10,Model!Z$1,'Assumptions (Wind)'!$V$13,'Assumptions (Wind)'!$V$8*Model!$Q$677*AVERAGE('Assumptions (Wind)'!$N$2:$O$2)/10^9),0)</f>
        <v>0</v>
      </c>
      <c r="U800" s="160">
        <f>IF($Q$677&gt;0,IPMT('Assumptions (Wind)'!$V$10,Model!AA$1,'Assumptions (Wind)'!$V$13,'Assumptions (Wind)'!$V$8*Model!$Q$677*AVERAGE('Assumptions (Wind)'!$N$2:$O$2)/10^9),0)</f>
        <v>0</v>
      </c>
      <c r="V800" s="160">
        <f>IF($Q$677&gt;0,IPMT('Assumptions (Wind)'!$V$10,Model!AB$1,'Assumptions (Wind)'!$V$13,'Assumptions (Wind)'!$V$8*Model!$Q$677*AVERAGE('Assumptions (Wind)'!$N$2:$O$2)/10^9),0)</f>
        <v>0</v>
      </c>
      <c r="W800" s="160">
        <f>IF($Q$677&gt;0,IPMT('Assumptions (Wind)'!$V$10,Model!AC$1,'Assumptions (Wind)'!$V$13,'Assumptions (Wind)'!$V$8*Model!$Q$677*AVERAGE('Assumptions (Wind)'!$N$2:$O$2)/10^9),0)</f>
        <v>0</v>
      </c>
      <c r="X800" s="160">
        <f>IF($Q$677&gt;0,IPMT('Assumptions (Wind)'!$V$10,Model!AD$1,'Assumptions (Wind)'!$V$13,'Assumptions (Wind)'!$V$8*Model!$Q$677*AVERAGE('Assumptions (Wind)'!$N$2:$O$2)/10^9),0)</f>
        <v>0</v>
      </c>
      <c r="Y800" s="160">
        <f>IF($Q$677&gt;0,IPMT('Assumptions (Wind)'!$V$10,Model!AE$1,'Assumptions (Wind)'!$V$13,'Assumptions (Wind)'!$V$8*Model!$Q$677*AVERAGE('Assumptions (Wind)'!$N$2:$O$2)/10^9),0)</f>
        <v>0</v>
      </c>
      <c r="Z800" s="160">
        <f>IF($Q$677&gt;0,IPMT('Assumptions (Wind)'!$V$10,Model!AF$1,'Assumptions (Wind)'!$V$13,'Assumptions (Wind)'!$V$8*Model!$Q$677*AVERAGE('Assumptions (Wind)'!$N$2:$O$2)/10^9),0)</f>
        <v>0</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-0.01663090939</v>
      </c>
      <c r="T802" s="160">
        <f>IF($S$677&gt;0,IPMT('Assumptions (Wind)'!$V$10,Model!X$1,'Assumptions (Wind)'!$V$13,'Assumptions (Wind)'!$V$8*Model!$S$677*AVERAGE('Assumptions (Wind)'!$P$2:$Q$2)/10^9),0)</f>
        <v>-0.01548288622</v>
      </c>
      <c r="U802" s="160">
        <f>IF($S$677&gt;0,IPMT('Assumptions (Wind)'!$V$10,Model!Y$1,'Assumptions (Wind)'!$V$13,'Assumptions (Wind)'!$V$8*Model!$S$677*AVERAGE('Assumptions (Wind)'!$P$2:$Q$2)/10^9),0)</f>
        <v>-0.0142430212</v>
      </c>
      <c r="V802" s="160">
        <f>IF($S$677&gt;0,IPMT('Assumptions (Wind)'!$V$10,Model!Z$1,'Assumptions (Wind)'!$V$13,'Assumptions (Wind)'!$V$8*Model!$S$677*AVERAGE('Assumptions (Wind)'!$P$2:$Q$2)/10^9),0)</f>
        <v>-0.01290396697</v>
      </c>
      <c r="W802" s="160">
        <f>IF($S$677&gt;0,IPMT('Assumptions (Wind)'!$V$10,Model!AA$1,'Assumptions (Wind)'!$V$13,'Assumptions (Wind)'!$V$8*Model!$S$677*AVERAGE('Assumptions (Wind)'!$P$2:$Q$2)/10^9),0)</f>
        <v>-0.0114577884</v>
      </c>
      <c r="X802" s="160">
        <f>IF($S$677&gt;0,IPMT('Assumptions (Wind)'!$V$10,Model!AB$1,'Assumptions (Wind)'!$V$13,'Assumptions (Wind)'!$V$8*Model!$S$677*AVERAGE('Assumptions (Wind)'!$P$2:$Q$2)/10^9),0)</f>
        <v>-0.009895915551</v>
      </c>
      <c r="Y802" s="160">
        <f>IF($S$677&gt;0,IPMT('Assumptions (Wind)'!$V$10,Model!AC$1,'Assumptions (Wind)'!$V$13,'Assumptions (Wind)'!$V$8*Model!$S$677*AVERAGE('Assumptions (Wind)'!$P$2:$Q$2)/10^9),0)</f>
        <v>-0.008209092871</v>
      </c>
      <c r="Z802" s="160">
        <f>IF($S$677&gt;0,IPMT('Assumptions (Wind)'!$V$10,Model!AD$1,'Assumptions (Wind)'!$V$13,'Assumptions (Wind)'!$V$8*Model!$S$677*AVERAGE('Assumptions (Wind)'!$P$2:$Q$2)/10^9),0)</f>
        <v>-0.006387324377</v>
      </c>
      <c r="AA802" s="160">
        <f>IF($S$677&gt;0,IPMT('Assumptions (Wind)'!$V$10,Model!AE$1,'Assumptions (Wind)'!$V$13,'Assumptions (Wind)'!$V$8*Model!$S$677*AVERAGE('Assumptions (Wind)'!$P$2:$Q$2)/10^9),0)</f>
        <v>-0.004419814404</v>
      </c>
      <c r="AB802" s="160">
        <f>IF($S$677&gt;0,IPMT('Assumptions (Wind)'!$V$10,Model!AF$1,'Assumptions (Wind)'!$V$13,'Assumptions (Wind)'!$V$8*Model!$S$677*AVERAGE('Assumptions (Wind)'!$P$2:$Q$2)/10^9),0)</f>
        <v>-0.002294903633</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v>
      </c>
      <c r="U803" s="160">
        <f>IF($T$677&gt;0,IPMT('Assumptions (Wind)'!$V$10,Model!X$1,'Assumptions (Wind)'!$V$13,'Assumptions (Wind)'!$V$8*Model!$T$677*AVERAGE('Assumptions (Wind)'!$Q$2:$R$2)/10^9),0)</f>
        <v>0</v>
      </c>
      <c r="V803" s="160">
        <f>IF($T$677&gt;0,IPMT('Assumptions (Wind)'!$V$10,Model!Y$1,'Assumptions (Wind)'!$V$13,'Assumptions (Wind)'!$V$8*Model!$T$677*AVERAGE('Assumptions (Wind)'!$Q$2:$R$2)/10^9),0)</f>
        <v>0</v>
      </c>
      <c r="W803" s="160">
        <f>IF($T$677&gt;0,IPMT('Assumptions (Wind)'!$V$10,Model!Z$1,'Assumptions (Wind)'!$V$13,'Assumptions (Wind)'!$V$8*Model!$T$677*AVERAGE('Assumptions (Wind)'!$Q$2:$R$2)/10^9),0)</f>
        <v>0</v>
      </c>
      <c r="X803" s="160">
        <f>IF($T$677&gt;0,IPMT('Assumptions (Wind)'!$V$10,Model!AA$1,'Assumptions (Wind)'!$V$13,'Assumptions (Wind)'!$V$8*Model!$T$677*AVERAGE('Assumptions (Wind)'!$Q$2:$R$2)/10^9),0)</f>
        <v>0</v>
      </c>
      <c r="Y803" s="160">
        <f>IF($T$677&gt;0,IPMT('Assumptions (Wind)'!$V$10,Model!AB$1,'Assumptions (Wind)'!$V$13,'Assumptions (Wind)'!$V$8*Model!$T$677*AVERAGE('Assumptions (Wind)'!$Q$2:$R$2)/10^9),0)</f>
        <v>0</v>
      </c>
      <c r="Z803" s="160">
        <f>IF($T$677&gt;0,IPMT('Assumptions (Wind)'!$V$10,Model!AC$1,'Assumptions (Wind)'!$V$13,'Assumptions (Wind)'!$V$8*Model!$T$677*AVERAGE('Assumptions (Wind)'!$Q$2:$R$2)/10^9),0)</f>
        <v>0</v>
      </c>
      <c r="AA803" s="160">
        <f>IF($T$677&gt;0,IPMT('Assumptions (Wind)'!$V$10,Model!AD$1,'Assumptions (Wind)'!$V$13,'Assumptions (Wind)'!$V$8*Model!$T$677*AVERAGE('Assumptions (Wind)'!$Q$2:$R$2)/10^9),0)</f>
        <v>0</v>
      </c>
      <c r="AB803" s="160">
        <f>IF($T$677&gt;0,IPMT('Assumptions (Wind)'!$V$10,Model!AE$1,'Assumptions (Wind)'!$V$13,'Assumptions (Wind)'!$V$8*Model!$T$677*AVERAGE('Assumptions (Wind)'!$Q$2:$R$2)/10^9),0)</f>
        <v>0</v>
      </c>
      <c r="AC803" s="160">
        <f>IF($T$677&gt;0,IPMT('Assumptions (Wind)'!$V$10,Model!AF$1,'Assumptions (Wind)'!$V$13,'Assumptions (Wind)'!$V$8*Model!$T$677*AVERAGE('Assumptions (Wind)'!$Q$2:$R$2)/10^9),0)</f>
        <v>0</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v>
      </c>
      <c r="V804" s="160">
        <f>IF($U$677&gt;0,IPMT('Assumptions (Wind)'!$V$10,Model!X$1,'Assumptions (Wind)'!$V$13,'Assumptions (Wind)'!$V$8*Model!$U$677*AVERAGE('Assumptions (Wind)'!$R$2:$S$2)/10^9),0)</f>
        <v>0</v>
      </c>
      <c r="W804" s="160">
        <f>IF($U$677&gt;0,IPMT('Assumptions (Wind)'!$V$10,Model!Y$1,'Assumptions (Wind)'!$V$13,'Assumptions (Wind)'!$V$8*Model!$U$677*AVERAGE('Assumptions (Wind)'!$R$2:$S$2)/10^9),0)</f>
        <v>0</v>
      </c>
      <c r="X804" s="160">
        <f>IF($U$677&gt;0,IPMT('Assumptions (Wind)'!$V$10,Model!Z$1,'Assumptions (Wind)'!$V$13,'Assumptions (Wind)'!$V$8*Model!$U$677*AVERAGE('Assumptions (Wind)'!$R$2:$S$2)/10^9),0)</f>
        <v>0</v>
      </c>
      <c r="Y804" s="160">
        <f>IF($U$677&gt;0,IPMT('Assumptions (Wind)'!$V$10,Model!AA$1,'Assumptions (Wind)'!$V$13,'Assumptions (Wind)'!$V$8*Model!$U$677*AVERAGE('Assumptions (Wind)'!$R$2:$S$2)/10^9),0)</f>
        <v>0</v>
      </c>
      <c r="Z804" s="160">
        <f>IF($U$677&gt;0,IPMT('Assumptions (Wind)'!$V$10,Model!AB$1,'Assumptions (Wind)'!$V$13,'Assumptions (Wind)'!$V$8*Model!$U$677*AVERAGE('Assumptions (Wind)'!$R$2:$S$2)/10^9),0)</f>
        <v>0</v>
      </c>
      <c r="AA804" s="160">
        <f>IF($U$677&gt;0,IPMT('Assumptions (Wind)'!$V$10,Model!AC$1,'Assumptions (Wind)'!$V$13,'Assumptions (Wind)'!$V$8*Model!$U$677*AVERAGE('Assumptions (Wind)'!$R$2:$S$2)/10^9),0)</f>
        <v>0</v>
      </c>
      <c r="AB804" s="160">
        <f>IF($U$677&gt;0,IPMT('Assumptions (Wind)'!$V$10,Model!AD$1,'Assumptions (Wind)'!$V$13,'Assumptions (Wind)'!$V$8*Model!$U$677*AVERAGE('Assumptions (Wind)'!$R$2:$S$2)/10^9),0)</f>
        <v>0</v>
      </c>
      <c r="AC804" s="160">
        <f>IF($U$677&gt;0,IPMT('Assumptions (Wind)'!$V$10,Model!AE$1,'Assumptions (Wind)'!$V$13,'Assumptions (Wind)'!$V$8*Model!$U$677*AVERAGE('Assumptions (Wind)'!$R$2:$S$2)/10^9),0)</f>
        <v>0</v>
      </c>
      <c r="AD804" s="160">
        <f>IF($U$677&gt;0,IPMT('Assumptions (Wind)'!$V$10,Model!AF$1,'Assumptions (Wind)'!$V$13,'Assumptions (Wind)'!$V$8*Model!$U$677*AVERAGE('Assumptions (Wind)'!$R$2:$S$2)/10^9),0)</f>
        <v>0</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-0.01303079676</v>
      </c>
      <c r="Y807" s="160">
        <f>IF($X$677&gt;0,IPMT('Assumptions (Wind)'!$V$10,Model!X1,'Assumptions (Wind)'!$V$13,'Assumptions (Wind)'!$V$8*Model!$X$677*'Assumptions (Wind)'!$V$2/10^9),0)</f>
        <v>-0.01213128752</v>
      </c>
      <c r="Z807" s="160">
        <f>IF($X$677&gt;0,IPMT('Assumptions (Wind)'!$V$10,Model!Y1,'Assumptions (Wind)'!$V$13,'Assumptions (Wind)'!$V$8*Model!$X$677*'Assumptions (Wind)'!$V$2/10^9),0)</f>
        <v>-0.01115981754</v>
      </c>
      <c r="AA807" s="160">
        <f>IF($X$677&gt;0,IPMT('Assumptions (Wind)'!$V$10,Model!Z1,'Assumptions (Wind)'!$V$13,'Assumptions (Wind)'!$V$8*Model!$X$677*'Assumptions (Wind)'!$V$2/10^9),0)</f>
        <v>-0.01011062997</v>
      </c>
      <c r="AB807" s="160">
        <f>IF($X$677&gt;0,IPMT('Assumptions (Wind)'!$V$10,Model!AA1,'Assumptions (Wind)'!$V$13,'Assumptions (Wind)'!$V$8*Model!$X$677*'Assumptions (Wind)'!$V$2/10^9),0)</f>
        <v>-0.008977507387</v>
      </c>
      <c r="AC807" s="160">
        <f>IF($X$677&gt;0,IPMT('Assumptions (Wind)'!$V$10,Model!AB1,'Assumptions (Wind)'!$V$13,'Assumptions (Wind)'!$V$8*Model!$X$677*'Assumptions (Wind)'!$V$2/10^9),0)</f>
        <v>-0.007753735</v>
      </c>
      <c r="AD807" s="160">
        <f>IF($X$677&gt;0,IPMT('Assumptions (Wind)'!$V$10,Model!AC1,'Assumptions (Wind)'!$V$13,'Assumptions (Wind)'!$V$8*Model!$X$677*'Assumptions (Wind)'!$V$2/10^9),0)</f>
        <v>-0.006432060822</v>
      </c>
      <c r="AE807" s="160">
        <f>IF($X$677&gt;0,IPMT('Assumptions (Wind)'!$V$10,Model!AD1,'Assumptions (Wind)'!$V$13,'Assumptions (Wind)'!$V$8*Model!$X$677*'Assumptions (Wind)'!$V$2/10^9),0)</f>
        <v>-0.00500465271</v>
      </c>
      <c r="AF807" s="160">
        <f>IF($X$677&gt;0,IPMT('Assumptions (Wind)'!$V$10,Model!AE1,'Assumptions (Wind)'!$V$13,'Assumptions (Wind)'!$V$8*Model!$X$677*'Assumptions (Wind)'!$V$2/10^9),0)</f>
        <v>-0.003463051949</v>
      </c>
      <c r="AG807" s="160">
        <f>IF($X$677&gt;0,IPMT('Assumptions (Wind)'!$V$10,Model!AF1,'Assumptions (Wind)'!$V$13,'Assumptions (Wind)'!$V$8*Model!$X$677*'Assumptions (Wind)'!$V$2/10^9),0)</f>
        <v>-0.001798123128</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-0.01301152506</v>
      </c>
      <c r="Z808" s="160">
        <f>IF($Y$677&gt;0,IPMT('Assumptions (Wind)'!$V$10,Model!X1,'Assumptions (Wind)'!$V$13,'Assumptions (Wind)'!$V$8*Model!$Y$677*AVERAGE('Assumptions (Wind)'!$V$2:$W$2)/10^9),0)</f>
        <v>-0.01211334613</v>
      </c>
      <c r="AA808" s="160">
        <f>IF($Y$677&gt;0,IPMT('Assumptions (Wind)'!$V$10,Model!Y1,'Assumptions (Wind)'!$V$13,'Assumptions (Wind)'!$V$8*Model!$Y$677*AVERAGE('Assumptions (Wind)'!$V$2:$W$2)/10^9),0)</f>
        <v>-0.0111433129</v>
      </c>
      <c r="AB808" s="160">
        <f>IF($Y$677&gt;0,IPMT('Assumptions (Wind)'!$V$10,Model!Z1,'Assumptions (Wind)'!$V$13,'Assumptions (Wind)'!$V$8*Model!$Y$677*AVERAGE('Assumptions (Wind)'!$V$2:$W$2)/10^9),0)</f>
        <v>-0.010095677</v>
      </c>
      <c r="AC808" s="160">
        <f>IF($Y$677&gt;0,IPMT('Assumptions (Wind)'!$V$10,Model!AA1,'Assumptions (Wind)'!$V$13,'Assumptions (Wind)'!$V$8*Model!$Y$677*AVERAGE('Assumptions (Wind)'!$V$2:$W$2)/10^9),0)</f>
        <v>-0.008964230238</v>
      </c>
      <c r="AD808" s="160">
        <f>IF($Y$677&gt;0,IPMT('Assumptions (Wind)'!$V$10,Model!AB1,'Assumptions (Wind)'!$V$13,'Assumptions (Wind)'!$V$8*Model!$Y$677*AVERAGE('Assumptions (Wind)'!$V$2:$W$2)/10^9),0)</f>
        <v>-0.007742267731</v>
      </c>
      <c r="AE808" s="160">
        <f>IF($Y$677&gt;0,IPMT('Assumptions (Wind)'!$V$10,Model!AC1,'Assumptions (Wind)'!$V$13,'Assumptions (Wind)'!$V$8*Model!$Y$677*AVERAGE('Assumptions (Wind)'!$V$2:$W$2)/10^9),0)</f>
        <v>-0.006422548223</v>
      </c>
      <c r="AF808" s="160">
        <f>IF($Y$677&gt;0,IPMT('Assumptions (Wind)'!$V$10,Model!AD1,'Assumptions (Wind)'!$V$13,'Assumptions (Wind)'!$V$8*Model!$Y$677*AVERAGE('Assumptions (Wind)'!$V$2:$W$2)/10^9),0)</f>
        <v>-0.004997251155</v>
      </c>
      <c r="AG808" s="160">
        <f>IF($Y$677&gt;0,IPMT('Assumptions (Wind)'!$V$10,Model!AE1,'Assumptions (Wind)'!$V$13,'Assumptions (Wind)'!$V$8*Model!$Y$677*AVERAGE('Assumptions (Wind)'!$V$2:$W$2)/10^9),0)</f>
        <v>-0.003457930321</v>
      </c>
      <c r="AH808" s="160">
        <f>IF($Y$677&gt;0,IPMT('Assumptions (Wind)'!$V$10,Model!AF1,'Assumptions (Wind)'!$V$13,'Assumptions (Wind)'!$V$8*Model!$Y$677*AVERAGE('Assumptions (Wind)'!$V$2:$W$2)/10^9),0)</f>
        <v>-0.001795463821</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-0.01296974995</v>
      </c>
      <c r="AA809" s="160">
        <f>IF($Z$677&gt;0,IPMT('Assumptions (Wind)'!$V$10,Model!X1,'Assumptions (Wind)'!$V$13,'Assumptions (Wind)'!$V$8*Model!$Z$677*AVERAGE('Assumptions (Wind)'!$W$2:$X$2)/10^9),0)</f>
        <v>-0.01207445474</v>
      </c>
      <c r="AB809" s="160">
        <f>IF($Z$677&gt;0,IPMT('Assumptions (Wind)'!$V$10,Model!Y1,'Assumptions (Wind)'!$V$13,'Assumptions (Wind)'!$V$8*Model!$Z$677*AVERAGE('Assumptions (Wind)'!$W$2:$X$2)/10^9),0)</f>
        <v>-0.01110753592</v>
      </c>
      <c r="AC809" s="160">
        <f>IF($Z$677&gt;0,IPMT('Assumptions (Wind)'!$V$10,Model!Z1,'Assumptions (Wind)'!$V$13,'Assumptions (Wind)'!$V$8*Model!$Z$677*AVERAGE('Assumptions (Wind)'!$W$2:$X$2)/10^9),0)</f>
        <v>-0.01006326359</v>
      </c>
      <c r="AD809" s="160">
        <f>IF($Z$677&gt;0,IPMT('Assumptions (Wind)'!$V$10,Model!AA1,'Assumptions (Wind)'!$V$13,'Assumptions (Wind)'!$V$8*Model!$Z$677*AVERAGE('Assumptions (Wind)'!$W$2:$X$2)/10^9),0)</f>
        <v>-0.008935449472</v>
      </c>
      <c r="AE809" s="160">
        <f>IF($Z$677&gt;0,IPMT('Assumptions (Wind)'!$V$10,Model!AB1,'Assumptions (Wind)'!$V$13,'Assumptions (Wind)'!$V$8*Model!$Z$677*AVERAGE('Assumptions (Wind)'!$W$2:$X$2)/10^9),0)</f>
        <v>-0.007717410226</v>
      </c>
      <c r="AF809" s="160">
        <f>IF($Z$677&gt;0,IPMT('Assumptions (Wind)'!$V$10,Model!AC1,'Assumptions (Wind)'!$V$13,'Assumptions (Wind)'!$V$8*Model!$Z$677*AVERAGE('Assumptions (Wind)'!$W$2:$X$2)/10^9),0)</f>
        <v>-0.006401927841</v>
      </c>
      <c r="AG809" s="160">
        <f>IF($Z$677&gt;0,IPMT('Assumptions (Wind)'!$V$10,Model!AD1,'Assumptions (Wind)'!$V$13,'Assumptions (Wind)'!$V$8*Model!$Z$677*AVERAGE('Assumptions (Wind)'!$W$2:$X$2)/10^9),0)</f>
        <v>-0.004981206864</v>
      </c>
      <c r="AH809" s="160">
        <f>IF($Z$677&gt;0,IPMT('Assumptions (Wind)'!$V$10,Model!AE1,'Assumptions (Wind)'!$V$13,'Assumptions (Wind)'!$V$8*Model!$Z$677*AVERAGE('Assumptions (Wind)'!$W$2:$X$2)/10^9),0)</f>
        <v>-0.00344682821</v>
      </c>
      <c r="AI809" s="160">
        <f>IF($Z$677&gt;0,IPMT('Assumptions (Wind)'!$V$10,Model!AF1,'Assumptions (Wind)'!$V$13,'Assumptions (Wind)'!$V$8*Model!$Z$677*AVERAGE('Assumptions (Wind)'!$W$2:$X$2)/10^9),0)</f>
        <v>-0.001789699263</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-0.01292139268</v>
      </c>
      <c r="AB810" s="160">
        <f>IF($AA$677&gt;0,IPMT('Assumptions (Wind)'!$V$10,Model!X1,'Assumptions (Wind)'!$V$13,'Assumptions (Wind)'!$V$8*Model!$AA$677*AVERAGE('Assumptions (Wind)'!$X$2:$Y$2)/10^9),0)</f>
        <v>-0.01202943555</v>
      </c>
      <c r="AC810" s="160">
        <f>IF($AA$677&gt;0,IPMT('Assumptions (Wind)'!$V$10,Model!Y1,'Assumptions (Wind)'!$V$13,'Assumptions (Wind)'!$V$8*Model!$AA$677*AVERAGE('Assumptions (Wind)'!$X$2:$Y$2)/10^9),0)</f>
        <v>-0.01106612185</v>
      </c>
      <c r="AD810" s="160">
        <f>IF($AA$677&gt;0,IPMT('Assumptions (Wind)'!$V$10,Model!Z1,'Assumptions (Wind)'!$V$13,'Assumptions (Wind)'!$V$8*Model!$AA$677*AVERAGE('Assumptions (Wind)'!$X$2:$Y$2)/10^9),0)</f>
        <v>-0.01002574305</v>
      </c>
      <c r="AE810" s="160">
        <f>IF($AA$677&gt;0,IPMT('Assumptions (Wind)'!$V$10,Model!AA1,'Assumptions (Wind)'!$V$13,'Assumptions (Wind)'!$V$8*Model!$AA$677*AVERAGE('Assumptions (Wind)'!$X$2:$Y$2)/10^9),0)</f>
        <v>-0.008902133953</v>
      </c>
      <c r="AF810" s="160">
        <f>IF($AA$677&gt;0,IPMT('Assumptions (Wind)'!$V$10,Model!AB1,'Assumptions (Wind)'!$V$13,'Assumptions (Wind)'!$V$8*Model!$AA$677*AVERAGE('Assumptions (Wind)'!$X$2:$Y$2)/10^9),0)</f>
        <v>-0.007688636125</v>
      </c>
      <c r="AG810" s="160">
        <f>IF($AA$677&gt;0,IPMT('Assumptions (Wind)'!$V$10,Model!AC1,'Assumptions (Wind)'!$V$13,'Assumptions (Wind)'!$V$8*Model!$AA$677*AVERAGE('Assumptions (Wind)'!$X$2:$Y$2)/10^9),0)</f>
        <v>-0.006378058471</v>
      </c>
      <c r="AH810" s="160">
        <f>IF($AA$677&gt;0,IPMT('Assumptions (Wind)'!$V$10,Model!AD1,'Assumptions (Wind)'!$V$13,'Assumptions (Wind)'!$V$8*Model!$AA$677*AVERAGE('Assumptions (Wind)'!$X$2:$Y$2)/10^9),0)</f>
        <v>-0.004962634604</v>
      </c>
      <c r="AI810" s="160">
        <f>IF($AA$677&gt;0,IPMT('Assumptions (Wind)'!$V$10,Model!AE1,'Assumptions (Wind)'!$V$13,'Assumptions (Wind)'!$V$8*Model!$AA$677*AVERAGE('Assumptions (Wind)'!$X$2:$Y$2)/10^9),0)</f>
        <v>-0.003433976828</v>
      </c>
      <c r="AJ810" s="160">
        <f>IF($AA$677&gt;0,IPMT('Assumptions (Wind)'!$V$10,Model!AF1,'Assumptions (Wind)'!$V$13,'Assumptions (Wind)'!$V$8*Model!$AA$677*AVERAGE('Assumptions (Wind)'!$X$2:$Y$2)/10^9),0)</f>
        <v>-0.00178302643</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-0.01286202</v>
      </c>
      <c r="AC811" s="160">
        <f>IF($AB$677&gt;0,IPMT('Assumptions (Wind)'!$V$10,Model!X1,'Assumptions (Wind)'!$V$13,'Assumptions (Wind)'!$V$8*Model!$AB$677*AVERAGE('Assumptions (Wind)'!$Y$2:$Z$2)/10^9),0)</f>
        <v>-0.01197416133</v>
      </c>
      <c r="AD811" s="160">
        <f>IF($AB$677&gt;0,IPMT('Assumptions (Wind)'!$V$10,Model!Y1,'Assumptions (Wind)'!$V$13,'Assumptions (Wind)'!$V$8*Model!$AB$677*AVERAGE('Assumptions (Wind)'!$Y$2:$Z$2)/10^9),0)</f>
        <v>-0.01101527398</v>
      </c>
      <c r="AE811" s="160">
        <f>IF($AB$677&gt;0,IPMT('Assumptions (Wind)'!$V$10,Model!Z1,'Assumptions (Wind)'!$V$13,'Assumptions (Wind)'!$V$8*Model!$AB$677*AVERAGE('Assumptions (Wind)'!$Y$2:$Z$2)/10^9),0)</f>
        <v>-0.009979675631</v>
      </c>
      <c r="AF811" s="160">
        <f>IF($AB$677&gt;0,IPMT('Assumptions (Wind)'!$V$10,Model!AA1,'Assumptions (Wind)'!$V$13,'Assumptions (Wind)'!$V$8*Model!$AB$677*AVERAGE('Assumptions (Wind)'!$Y$2:$Z$2)/10^9),0)</f>
        <v>-0.008861229418</v>
      </c>
      <c r="AG811" s="160">
        <f>IF($AB$677&gt;0,IPMT('Assumptions (Wind)'!$V$10,Model!AB1,'Assumptions (Wind)'!$V$13,'Assumptions (Wind)'!$V$8*Model!$AB$677*AVERAGE('Assumptions (Wind)'!$Y$2:$Z$2)/10^9),0)</f>
        <v>-0.007653307507</v>
      </c>
      <c r="AH811" s="160">
        <f>IF($AB$677&gt;0,IPMT('Assumptions (Wind)'!$V$10,Model!AC1,'Assumptions (Wind)'!$V$13,'Assumptions (Wind)'!$V$8*Model!$AB$677*AVERAGE('Assumptions (Wind)'!$Y$2:$Z$2)/10^9),0)</f>
        <v>-0.006348751844</v>
      </c>
      <c r="AI811" s="160">
        <f>IF($AB$677&gt;0,IPMT('Assumptions (Wind)'!$V$10,Model!AD1,'Assumptions (Wind)'!$V$13,'Assumptions (Wind)'!$V$8*Model!$AB$677*AVERAGE('Assumptions (Wind)'!$Y$2:$Z$2)/10^9),0)</f>
        <v>-0.004939831727</v>
      </c>
      <c r="AJ811" s="160">
        <f>IF($AB$677&gt;0,IPMT('Assumptions (Wind)'!$V$10,Model!AE1,'Assumptions (Wind)'!$V$13,'Assumptions (Wind)'!$V$8*Model!$AB$677*AVERAGE('Assumptions (Wind)'!$Y$2:$Z$2)/10^9),0)</f>
        <v>-0.003418198002</v>
      </c>
      <c r="AK811" s="160">
        <f>IF($AB$677&gt;0,IPMT('Assumptions (Wind)'!$V$10,Model!AF1,'Assumptions (Wind)'!$V$13,'Assumptions (Wind)'!$V$8*Model!$AB$677*AVERAGE('Assumptions (Wind)'!$Y$2:$Z$2)/10^9),0)</f>
        <v>-0.001774833578</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-0.01279122051</v>
      </c>
      <c r="AD812" s="160">
        <f>IF($AC$677&gt;0,IPMT('Assumptions (Wind)'!$V$10,Model!X1,'Assumptions (Wind)'!$V$13,'Assumptions (Wind)'!$V$8*Model!$AC$677*AVERAGE('Assumptions (Wind)'!$Z$2:$AA$2)/10^9),0)</f>
        <v>-0.0119082491</v>
      </c>
      <c r="AE812" s="160">
        <f>IF($AC$677&gt;0,IPMT('Assumptions (Wind)'!$V$10,Model!Y1,'Assumptions (Wind)'!$V$13,'Assumptions (Wind)'!$V$8*Model!$AC$677*AVERAGE('Assumptions (Wind)'!$Z$2:$AA$2)/10^9),0)</f>
        <v>-0.01095463998</v>
      </c>
      <c r="AF812" s="160">
        <f>IF($AC$677&gt;0,IPMT('Assumptions (Wind)'!$V$10,Model!Z1,'Assumptions (Wind)'!$V$13,'Assumptions (Wind)'!$V$8*Model!$AC$677*AVERAGE('Assumptions (Wind)'!$Z$2:$AA$2)/10^9),0)</f>
        <v>-0.009924742122</v>
      </c>
      <c r="AG812" s="160">
        <f>IF($AC$677&gt;0,IPMT('Assumptions (Wind)'!$V$10,Model!AA1,'Assumptions (Wind)'!$V$13,'Assumptions (Wind)'!$V$8*Model!$AC$677*AVERAGE('Assumptions (Wind)'!$Z$2:$AA$2)/10^9),0)</f>
        <v>-0.008812452438</v>
      </c>
      <c r="AH812" s="160">
        <f>IF($AC$677&gt;0,IPMT('Assumptions (Wind)'!$V$10,Model!AB1,'Assumptions (Wind)'!$V$13,'Assumptions (Wind)'!$V$8*Model!$AC$677*AVERAGE('Assumptions (Wind)'!$Z$2:$AA$2)/10^9),0)</f>
        <v>-0.007611179581</v>
      </c>
      <c r="AI812" s="160">
        <f>IF($AC$677&gt;0,IPMT('Assumptions (Wind)'!$V$10,Model!AC1,'Assumptions (Wind)'!$V$13,'Assumptions (Wind)'!$V$8*Model!$AC$677*AVERAGE('Assumptions (Wind)'!$Z$2:$AA$2)/10^9),0)</f>
        <v>-0.006313804894</v>
      </c>
      <c r="AJ812" s="160">
        <f>IF($AC$677&gt;0,IPMT('Assumptions (Wind)'!$V$10,Model!AD1,'Assumptions (Wind)'!$V$13,'Assumptions (Wind)'!$V$8*Model!$AC$677*AVERAGE('Assumptions (Wind)'!$Z$2:$AA$2)/10^9),0)</f>
        <v>-0.004912640233</v>
      </c>
      <c r="AK812" s="160">
        <f>IF($AC$677&gt;0,IPMT('Assumptions (Wind)'!$V$10,Model!AE1,'Assumptions (Wind)'!$V$13,'Assumptions (Wind)'!$V$8*Model!$AC$677*AVERAGE('Assumptions (Wind)'!$Z$2:$AA$2)/10^9),0)</f>
        <v>-0.003399382399</v>
      </c>
      <c r="AL812" s="160">
        <f>IF($AC$677&gt;0,IPMT('Assumptions (Wind)'!$V$10,Model!AF1,'Assumptions (Wind)'!$V$13,'Assumptions (Wind)'!$V$8*Model!$AC$677*AVERAGE('Assumptions (Wind)'!$Z$2:$AA$2)/10^9),0)</f>
        <v>-0.001765063938</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-0.01271276329</v>
      </c>
      <c r="AE813" s="160">
        <f>IF($AD$677&gt;0,IPMT('Assumptions (Wind)'!$V$10,Model!X1,'Assumptions (Wind)'!$V$13,'Assumptions (Wind)'!$V$8*Model!$AD$677*AVERAGE('Assumptions (Wind)'!$AA$2:$AB$2)/10^9),0)</f>
        <v>-0.01183520774</v>
      </c>
      <c r="AF813" s="160">
        <f>IF($AD$677&gt;0,IPMT('Assumptions (Wind)'!$V$10,Model!Y1,'Assumptions (Wind)'!$V$13,'Assumptions (Wind)'!$V$8*Model!$AD$677*AVERAGE('Assumptions (Wind)'!$AA$2:$AB$2)/10^9),0)</f>
        <v>-0.01088744775</v>
      </c>
      <c r="AG813" s="160">
        <f>IF($AD$677&gt;0,IPMT('Assumptions (Wind)'!$V$10,Model!Z1,'Assumptions (Wind)'!$V$13,'Assumptions (Wind)'!$V$8*Model!$AD$677*AVERAGE('Assumptions (Wind)'!$AA$2:$AB$2)/10^9),0)</f>
        <v>-0.009863866953</v>
      </c>
      <c r="AH813" s="160">
        <f>IF($AD$677&gt;0,IPMT('Assumptions (Wind)'!$V$10,Model!AA1,'Assumptions (Wind)'!$V$13,'Assumptions (Wind)'!$V$8*Model!$AD$677*AVERAGE('Assumptions (Wind)'!$AA$2:$AB$2)/10^9),0)</f>
        <v>-0.008758399697</v>
      </c>
      <c r="AI813" s="160">
        <f>IF($AD$677&gt;0,IPMT('Assumptions (Wind)'!$V$10,Model!AB1,'Assumptions (Wind)'!$V$13,'Assumptions (Wind)'!$V$8*Model!$AD$677*AVERAGE('Assumptions (Wind)'!$AA$2:$AB$2)/10^9),0)</f>
        <v>-0.007564495059</v>
      </c>
      <c r="AJ813" s="160">
        <f>IF($AD$677&gt;0,IPMT('Assumptions (Wind)'!$V$10,Model!AC1,'Assumptions (Wind)'!$V$13,'Assumptions (Wind)'!$V$8*Model!$AD$677*AVERAGE('Assumptions (Wind)'!$AA$2:$AB$2)/10^9),0)</f>
        <v>-0.006275078051</v>
      </c>
      <c r="AK813" s="160">
        <f>IF($AD$677&gt;0,IPMT('Assumptions (Wind)'!$V$10,Model!AD1,'Assumptions (Wind)'!$V$13,'Assumptions (Wind)'!$V$8*Model!$AD$677*AVERAGE('Assumptions (Wind)'!$AA$2:$AB$2)/10^9),0)</f>
        <v>-0.004882507682</v>
      </c>
      <c r="AL813" s="160">
        <f>IF($AD$677&gt;0,IPMT('Assumptions (Wind)'!$V$10,Model!AE1,'Assumptions (Wind)'!$V$13,'Assumptions (Wind)'!$V$8*Model!$AD$677*AVERAGE('Assumptions (Wind)'!$AA$2:$AB$2)/10^9),0)</f>
        <v>-0.003378531683</v>
      </c>
      <c r="AM813" s="160">
        <f>IF($AD$677&gt;0,IPMT('Assumptions (Wind)'!$V$10,Model!AF1,'Assumptions (Wind)'!$V$13,'Assumptions (Wind)'!$V$8*Model!$AD$677*AVERAGE('Assumptions (Wind)'!$AA$2:$AB$2)/10^9),0)</f>
        <v>-0.001754237605</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-0.01277247787</v>
      </c>
      <c r="AF814" s="160">
        <f>IF($AE$677&gt;0,IPMT('Assumptions (Wind)'!$V$10,Model!X1,'Assumptions (Wind)'!$V$13,'Assumptions (Wind)'!$V$8*Model!$AE$677*AVERAGE('Assumptions (Wind)'!$AB$2:$AC$2)/10^9),0)</f>
        <v>-0.01189080025</v>
      </c>
      <c r="AG814" s="160">
        <f>IF($AE$677&gt;0,IPMT('Assumptions (Wind)'!$V$10,Model!Y1,'Assumptions (Wind)'!$V$13,'Assumptions (Wind)'!$V$8*Model!$AE$677*AVERAGE('Assumptions (Wind)'!$AB$2:$AC$2)/10^9),0)</f>
        <v>-0.01093858842</v>
      </c>
      <c r="AH814" s="160">
        <f>IF($AE$677&gt;0,IPMT('Assumptions (Wind)'!$V$10,Model!Z1,'Assumptions (Wind)'!$V$13,'Assumptions (Wind)'!$V$8*Model!$AE$677*AVERAGE('Assumptions (Wind)'!$AB$2:$AC$2)/10^9),0)</f>
        <v>-0.009910199651</v>
      </c>
      <c r="AI814" s="160">
        <f>IF($AE$677&gt;0,IPMT('Assumptions (Wind)'!$V$10,Model!AA1,'Assumptions (Wind)'!$V$13,'Assumptions (Wind)'!$V$8*Model!$AE$677*AVERAGE('Assumptions (Wind)'!$AB$2:$AC$2)/10^9),0)</f>
        <v>-0.008799539778</v>
      </c>
      <c r="AJ814" s="160">
        <f>IF($AE$677&gt;0,IPMT('Assumptions (Wind)'!$V$10,Model!AB1,'Assumptions (Wind)'!$V$13,'Assumptions (Wind)'!$V$8*Model!$AE$677*AVERAGE('Assumptions (Wind)'!$AB$2:$AC$2)/10^9),0)</f>
        <v>-0.007600027114</v>
      </c>
      <c r="AK814" s="160">
        <f>IF($AE$677&gt;0,IPMT('Assumptions (Wind)'!$V$10,Model!AC1,'Assumptions (Wind)'!$V$13,'Assumptions (Wind)'!$V$8*Model!$AE$677*AVERAGE('Assumptions (Wind)'!$AB$2:$AC$2)/10^9),0)</f>
        <v>-0.006304553438</v>
      </c>
      <c r="AL814" s="160">
        <f>IF($AE$677&gt;0,IPMT('Assumptions (Wind)'!$V$10,Model!AD1,'Assumptions (Wind)'!$V$13,'Assumptions (Wind)'!$V$8*Model!$AE$677*AVERAGE('Assumptions (Wind)'!$AB$2:$AC$2)/10^9),0)</f>
        <v>-0.004905441867</v>
      </c>
      <c r="AM814" s="160">
        <f>IF($AE$677&gt;0,IPMT('Assumptions (Wind)'!$V$10,Model!AE1,'Assumptions (Wind)'!$V$13,'Assumptions (Wind)'!$V$8*Model!$AE$677*AVERAGE('Assumptions (Wind)'!$AB$2:$AC$2)/10^9),0)</f>
        <v>-0.003394401371</v>
      </c>
      <c r="AN814" s="160">
        <f>IF($AE$677&gt;0,IPMT('Assumptions (Wind)'!$V$10,Model!AF1,'Assumptions (Wind)'!$V$13,'Assumptions (Wind)'!$V$8*Model!$AE$677*AVERAGE('Assumptions (Wind)'!$AB$2:$AC$2)/10^9),0)</f>
        <v>-0.001762477635</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-0.0125272514</v>
      </c>
      <c r="AG815" s="160">
        <f>IF($AF$677&gt;0,IPMT('Assumptions (Wind)'!$V$10,Model!X1,'Assumptions (Wind)'!$V$13,'Assumptions (Wind)'!$V$8*Model!$AF$677*AVERAGE('Assumptions (Wind)'!$AC$2:$AD$2)/10^9),0)</f>
        <v>-0.01166250164</v>
      </c>
      <c r="AH815" s="160">
        <f>IF($AF$677&gt;0,IPMT('Assumptions (Wind)'!$V$10,Model!Y1,'Assumptions (Wind)'!$V$13,'Assumptions (Wind)'!$V$8*Model!$AF$677*AVERAGE('Assumptions (Wind)'!$AC$2:$AD$2)/10^9),0)</f>
        <v>-0.0107285719</v>
      </c>
      <c r="AI815" s="160">
        <f>IF($AF$677&gt;0,IPMT('Assumptions (Wind)'!$V$10,Model!Z1,'Assumptions (Wind)'!$V$13,'Assumptions (Wind)'!$V$8*Model!$AF$677*AVERAGE('Assumptions (Wind)'!$AC$2:$AD$2)/10^9),0)</f>
        <v>-0.009719927783</v>
      </c>
      <c r="AJ815" s="160">
        <f>IF($AF$677&gt;0,IPMT('Assumptions (Wind)'!$V$10,Model!AA1,'Assumptions (Wind)'!$V$13,'Assumptions (Wind)'!$V$8*Model!$AF$677*AVERAGE('Assumptions (Wind)'!$AC$2:$AD$2)/10^9),0)</f>
        <v>-0.008630592135</v>
      </c>
      <c r="AK815" s="160">
        <f>IF($AF$677&gt;0,IPMT('Assumptions (Wind)'!$V$10,Model!AB1,'Assumptions (Wind)'!$V$13,'Assumptions (Wind)'!$V$8*Model!$AF$677*AVERAGE('Assumptions (Wind)'!$AC$2:$AD$2)/10^9),0)</f>
        <v>-0.007454109635</v>
      </c>
      <c r="AL815" s="160">
        <f>IF($AF$677&gt;0,IPMT('Assumptions (Wind)'!$V$10,Model!AC1,'Assumptions (Wind)'!$V$13,'Assumptions (Wind)'!$V$8*Model!$AF$677*AVERAGE('Assumptions (Wind)'!$AC$2:$AD$2)/10^9),0)</f>
        <v>-0.006183508534</v>
      </c>
      <c r="AM815" s="160">
        <f>IF($AF$677&gt;0,IPMT('Assumptions (Wind)'!$V$10,Model!AD1,'Assumptions (Wind)'!$V$13,'Assumptions (Wind)'!$V$8*Model!$AF$677*AVERAGE('Assumptions (Wind)'!$AC$2:$AD$2)/10^9),0)</f>
        <v>-0.004811259346</v>
      </c>
      <c r="AN815" s="160">
        <f>IF($AF$677&gt;0,IPMT('Assumptions (Wind)'!$V$10,Model!AE1,'Assumptions (Wind)'!$V$13,'Assumptions (Wind)'!$V$8*Model!$AF$677*AVERAGE('Assumptions (Wind)'!$AC$2:$AD$2)/10^9),0)</f>
        <v>-0.003329230223</v>
      </c>
      <c r="AO815" s="160">
        <f>IF($AF$677&gt;0,IPMT('Assumptions (Wind)'!$V$10,Model!AF1,'Assumptions (Wind)'!$V$13,'Assumptions (Wind)'!$V$8*Model!$AF$677*AVERAGE('Assumptions (Wind)'!$AC$2:$AD$2)/10^9),0)</f>
        <v>-0.001728638769</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-0.01241492388</v>
      </c>
      <c r="AH816" s="160">
        <f>IF($AG$677&gt;0,IPMT('Assumptions (Wind)'!$V$10,Model!X1,'Assumptions (Wind)'!$V$13,'Assumptions (Wind)'!$V$8*Model!$AG$677*AVERAGE('Assumptions (Wind)'!$AD$2:$AE$2)/10^9),0)</f>
        <v>-0.01155792804</v>
      </c>
      <c r="AI816" s="160">
        <f>IF($AG$677&gt;0,IPMT('Assumptions (Wind)'!$V$10,Model!Y1,'Assumptions (Wind)'!$V$13,'Assumptions (Wind)'!$V$8*Model!$AG$677*AVERAGE('Assumptions (Wind)'!$AD$2:$AE$2)/10^9),0)</f>
        <v>-0.01063237252</v>
      </c>
      <c r="AJ816" s="160">
        <f>IF($AG$677&gt;0,IPMT('Assumptions (Wind)'!$V$10,Model!Z1,'Assumptions (Wind)'!$V$13,'Assumptions (Wind)'!$V$8*Model!$AG$677*AVERAGE('Assumptions (Wind)'!$AD$2:$AE$2)/10^9),0)</f>
        <v>-0.009632772564</v>
      </c>
      <c r="AK816" s="160">
        <f>IF($AG$677&gt;0,IPMT('Assumptions (Wind)'!$V$10,Model!AA1,'Assumptions (Wind)'!$V$13,'Assumptions (Wind)'!$V$8*Model!$AG$677*AVERAGE('Assumptions (Wind)'!$AD$2:$AE$2)/10^9),0)</f>
        <v>-0.00855320461</v>
      </c>
      <c r="AL816" s="160">
        <f>IF($AG$677&gt;0,IPMT('Assumptions (Wind)'!$V$10,Model!AB1,'Assumptions (Wind)'!$V$13,'Assumptions (Wind)'!$V$8*Model!$AG$677*AVERAGE('Assumptions (Wind)'!$AD$2:$AE$2)/10^9),0)</f>
        <v>-0.00738727122</v>
      </c>
      <c r="AM816" s="160">
        <f>IF($AG$677&gt;0,IPMT('Assumptions (Wind)'!$V$10,Model!AC1,'Assumptions (Wind)'!$V$13,'Assumptions (Wind)'!$V$8*Model!$AG$677*AVERAGE('Assumptions (Wind)'!$AD$2:$AE$2)/10^9),0)</f>
        <v>-0.006128063159</v>
      </c>
      <c r="AN816" s="160">
        <f>IF($AG$677&gt;0,IPMT('Assumptions (Wind)'!$V$10,Model!AD1,'Assumptions (Wind)'!$V$13,'Assumptions (Wind)'!$V$8*Model!$AG$677*AVERAGE('Assumptions (Wind)'!$AD$2:$AE$2)/10^9),0)</f>
        <v>-0.004768118453</v>
      </c>
      <c r="AO816" s="160">
        <f>IF($AG$677&gt;0,IPMT('Assumptions (Wind)'!$V$10,Model!AE1,'Assumptions (Wind)'!$V$13,'Assumptions (Wind)'!$V$8*Model!$AG$677*AVERAGE('Assumptions (Wind)'!$AD$2:$AE$2)/10^9),0)</f>
        <v>-0.003299378171</v>
      </c>
      <c r="AP816" s="160">
        <f>IF($AG$677&gt;0,IPMT('Assumptions (Wind)'!$V$10,Model!AF1,'Assumptions (Wind)'!$V$13,'Assumptions (Wind)'!$V$8*Model!$AG$677*AVERAGE('Assumptions (Wind)'!$AD$2:$AE$2)/10^9),0)</f>
        <v>-0.001713138665</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-0.01228873809</v>
      </c>
      <c r="AI817" s="160">
        <f>IF($AH$677&gt;0,IPMT('Assumptions (Wind)'!$V$10,Model!X1,'Assumptions (Wind)'!$V$13,'Assumptions (Wind)'!$V$8*Model!$AH$677*AVERAGE('Assumptions (Wind)'!$AE$2:$AF$2)/10^9),0)</f>
        <v>-0.01144045279</v>
      </c>
      <c r="AJ817" s="160">
        <f>IF($AH$677&gt;0,IPMT('Assumptions (Wind)'!$V$10,Model!Y1,'Assumptions (Wind)'!$V$13,'Assumptions (Wind)'!$V$8*Model!$AH$677*AVERAGE('Assumptions (Wind)'!$AE$2:$AF$2)/10^9),0)</f>
        <v>-0.01052430465</v>
      </c>
      <c r="AK817" s="160">
        <f>IF($AH$677&gt;0,IPMT('Assumptions (Wind)'!$V$10,Model!Z1,'Assumptions (Wind)'!$V$13,'Assumptions (Wind)'!$V$8*Model!$AH$677*AVERAGE('Assumptions (Wind)'!$AE$2:$AF$2)/10^9),0)</f>
        <v>-0.009534864671</v>
      </c>
      <c r="AL817" s="160">
        <f>IF($AH$677&gt;0,IPMT('Assumptions (Wind)'!$V$10,Model!AA1,'Assumptions (Wind)'!$V$13,'Assumptions (Wind)'!$V$8*Model!$AH$677*AVERAGE('Assumptions (Wind)'!$AE$2:$AF$2)/10^9),0)</f>
        <v>-0.00846626949</v>
      </c>
      <c r="AM817" s="160">
        <f>IF($AH$677&gt;0,IPMT('Assumptions (Wind)'!$V$10,Model!AB1,'Assumptions (Wind)'!$V$13,'Assumptions (Wind)'!$V$8*Model!$AH$677*AVERAGE('Assumptions (Wind)'!$AE$2:$AF$2)/10^9),0)</f>
        <v>-0.007312186694</v>
      </c>
      <c r="AN817" s="160">
        <f>IF($AH$677&gt;0,IPMT('Assumptions (Wind)'!$V$10,Model!AC1,'Assumptions (Wind)'!$V$13,'Assumptions (Wind)'!$V$8*Model!$AH$677*AVERAGE('Assumptions (Wind)'!$AE$2:$AF$2)/10^9),0)</f>
        <v>-0.006065777275</v>
      </c>
      <c r="AO817" s="160">
        <f>IF($AH$677&gt;0,IPMT('Assumptions (Wind)'!$V$10,Model!AD1,'Assumptions (Wind)'!$V$13,'Assumptions (Wind)'!$V$8*Model!$AH$677*AVERAGE('Assumptions (Wind)'!$AE$2:$AF$2)/10^9),0)</f>
        <v>-0.004719655103</v>
      </c>
      <c r="AP817" s="160">
        <f>IF($AH$677&gt;0,IPMT('Assumptions (Wind)'!$V$10,Model!AE1,'Assumptions (Wind)'!$V$13,'Assumptions (Wind)'!$V$8*Model!$AH$677*AVERAGE('Assumptions (Wind)'!$AE$2:$AF$2)/10^9),0)</f>
        <v>-0.003265843156</v>
      </c>
      <c r="AQ817" s="160">
        <f>IF($AH$677&gt;0,IPMT('Assumptions (Wind)'!$V$10,Model!AF1,'Assumptions (Wind)'!$V$13,'Assumptions (Wind)'!$V$8*Model!$AH$677*AVERAGE('Assumptions (Wind)'!$AE$2:$AF$2)/10^9),0)</f>
        <v>-0.001695726254</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-0.0144087974</v>
      </c>
      <c r="AJ818" s="160">
        <f>IF($AI$677&gt;0,IPMT('Assumptions (Wind)'!$V$10,Model!X1,'Assumptions (Wind)'!$V$13,'Assumptions (Wind)'!$V$8*Model!$AI$677*AVERAGE('Assumptions (Wind)'!$AF$2:$AG$2)/10^9),0)</f>
        <v>-0.01341416549</v>
      </c>
      <c r="AK818" s="160">
        <f>IF($AI$677&gt;0,IPMT('Assumptions (Wind)'!$V$10,Model!Y1,'Assumptions (Wind)'!$V$13,'Assumptions (Wind)'!$V$8*Model!$AI$677*AVERAGE('Assumptions (Wind)'!$AF$2:$AG$2)/10^9),0)</f>
        <v>-0.01233996301</v>
      </c>
      <c r="AL818" s="160">
        <f>IF($AI$677&gt;0,IPMT('Assumptions (Wind)'!$V$10,Model!Z1,'Assumptions (Wind)'!$V$13,'Assumptions (Wind)'!$V$8*Model!$AI$677*AVERAGE('Assumptions (Wind)'!$AF$2:$AG$2)/10^9),0)</f>
        <v>-0.01117982435</v>
      </c>
      <c r="AM818" s="160">
        <f>IF($AI$677&gt;0,IPMT('Assumptions (Wind)'!$V$10,Model!AA1,'Assumptions (Wind)'!$V$13,'Assumptions (Wind)'!$V$8*Model!$AI$677*AVERAGE('Assumptions (Wind)'!$AF$2:$AG$2)/10^9),0)</f>
        <v>-0.009926874584</v>
      </c>
      <c r="AN818" s="160">
        <f>IF($AI$677&gt;0,IPMT('Assumptions (Wind)'!$V$10,Model!AB1,'Assumptions (Wind)'!$V$13,'Assumptions (Wind)'!$V$8*Model!$AI$677*AVERAGE('Assumptions (Wind)'!$AF$2:$AG$2)/10^9),0)</f>
        <v>-0.008573688841</v>
      </c>
      <c r="AO818" s="160">
        <f>IF($AI$677&gt;0,IPMT('Assumptions (Wind)'!$V$10,Model!AC1,'Assumptions (Wind)'!$V$13,'Assumptions (Wind)'!$V$8*Model!$AI$677*AVERAGE('Assumptions (Wind)'!$AF$2:$AG$2)/10^9),0)</f>
        <v>-0.007112248239</v>
      </c>
      <c r="AP818" s="160">
        <f>IF($AI$677&gt;0,IPMT('Assumptions (Wind)'!$V$10,Model!AD1,'Assumptions (Wind)'!$V$13,'Assumptions (Wind)'!$V$8*Model!$AI$677*AVERAGE('Assumptions (Wind)'!$AF$2:$AG$2)/10^9),0)</f>
        <v>-0.005533892388</v>
      </c>
      <c r="AQ818" s="160">
        <f>IF($AI$677&gt;0,IPMT('Assumptions (Wind)'!$V$10,Model!AE1,'Assumptions (Wind)'!$V$13,'Assumptions (Wind)'!$V$8*Model!$AI$677*AVERAGE('Assumptions (Wind)'!$AF$2:$AG$2)/10^9),0)</f>
        <v>-0.003829268069</v>
      </c>
      <c r="AR818" s="160">
        <f>IF($AI$677&gt;0,IPMT('Assumptions (Wind)'!$V$10,Model!AF1,'Assumptions (Wind)'!$V$13,'Assumptions (Wind)'!$V$8*Model!$AI$677*AVERAGE('Assumptions (Wind)'!$AF$2:$AG$2)/10^9),0)</f>
        <v>-0.001988273805</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-0.01238641213</v>
      </c>
      <c r="AK819" s="177">
        <f>IF($AJ$677&gt;0,IPMT('Assumptions (Wind)'!$V$10,Model!X1,'Assumptions (Wind)'!$V$13,'Assumptions (Wind)'!$V$8*Model!$AJ$677*AVERAGE('Assumptions (Wind)'!$AG$2:$AH$2)/10^9),0)</f>
        <v>-0.01153138443</v>
      </c>
      <c r="AL819" s="177">
        <f>IF($AJ$677&gt;0,IPMT('Assumptions (Wind)'!$V$10,Model!Y1,'Assumptions (Wind)'!$V$13,'Assumptions (Wind)'!$V$8*Model!$AJ$677*AVERAGE('Assumptions (Wind)'!$AG$2:$AH$2)/10^9),0)</f>
        <v>-0.01060795452</v>
      </c>
      <c r="AM819" s="177">
        <f>IF($AJ$677&gt;0,IPMT('Assumptions (Wind)'!$V$10,Model!Z1,'Assumptions (Wind)'!$V$13,'Assumptions (Wind)'!$V$8*Model!$AJ$677*AVERAGE('Assumptions (Wind)'!$AG$2:$AH$2)/10^9),0)</f>
        <v>-0.009610650214</v>
      </c>
      <c r="AN819" s="177">
        <f>IF($AJ$677&gt;0,IPMT('Assumptions (Wind)'!$V$10,Model!AA1,'Assumptions (Wind)'!$V$13,'Assumptions (Wind)'!$V$8*Model!$AJ$677*AVERAGE('Assumptions (Wind)'!$AG$2:$AH$2)/10^9),0)</f>
        <v>-0.008533561565</v>
      </c>
      <c r="AO819" s="177">
        <f>IF($AJ$677&gt;0,IPMT('Assumptions (Wind)'!$V$10,Model!AB1,'Assumptions (Wind)'!$V$13,'Assumptions (Wind)'!$V$8*Model!$AJ$677*AVERAGE('Assumptions (Wind)'!$AG$2:$AH$2)/10^9),0)</f>
        <v>-0.007370305825</v>
      </c>
      <c r="AP819" s="177">
        <f>IF($AJ$677&gt;0,IPMT('Assumptions (Wind)'!$V$10,Model!AC1,'Assumptions (Wind)'!$V$13,'Assumptions (Wind)'!$V$8*Model!$AJ$677*AVERAGE('Assumptions (Wind)'!$AG$2:$AH$2)/10^9),0)</f>
        <v>-0.006113989625</v>
      </c>
      <c r="AQ819" s="177">
        <f>IF($AJ$677&gt;0,IPMT('Assumptions (Wind)'!$V$10,Model!AD1,'Assumptions (Wind)'!$V$13,'Assumptions (Wind)'!$V$8*Model!$AJ$677*AVERAGE('Assumptions (Wind)'!$AG$2:$AH$2)/10^9),0)</f>
        <v>-0.004757168129</v>
      </c>
      <c r="AR819" s="177">
        <f>IF($AJ$677&gt;0,IPMT('Assumptions (Wind)'!$V$10,Model!AE1,'Assumptions (Wind)'!$V$13,'Assumptions (Wind)'!$V$8*Model!$AJ$677*AVERAGE('Assumptions (Wind)'!$AG$2:$AH$2)/10^9),0)</f>
        <v>-0.003291800913</v>
      </c>
      <c r="AS819" s="177">
        <f>IF($AJ$677&gt;0,IPMT('Assumptions (Wind)'!$V$10,Model!AF1,'Assumptions (Wind)'!$V$13,'Assumptions (Wind)'!$V$8*Model!$AJ$677*AVERAGE('Assumptions (Wind)'!$AG$2:$AH$2)/10^9),0)</f>
        <v>-0.00170920432</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-0.01249470402</v>
      </c>
      <c r="AL820" s="160">
        <f>IF($AK$677&gt;0,IPMT('Assumptions (Wind)'!$V$10,Model!X1,'Assumptions (Wind)'!$V$13,'Assumptions (Wind)'!$V$8*Model!$AK$677*AVERAGE('Assumptions (Wind)'!$AH$2:$AI$2)/10^9),0)</f>
        <v>-0.01163220099</v>
      </c>
      <c r="AM820" s="160">
        <f>IF($AK$677&gt;0,IPMT('Assumptions (Wind)'!$V$10,Model!Y1,'Assumptions (Wind)'!$V$13,'Assumptions (Wind)'!$V$8*Model!$AK$677*AVERAGE('Assumptions (Wind)'!$AH$2:$AI$2)/10^9),0)</f>
        <v>-0.01070069771</v>
      </c>
      <c r="AN820" s="160">
        <f>IF($AK$677&gt;0,IPMT('Assumptions (Wind)'!$V$10,Model!Z1,'Assumptions (Wind)'!$V$13,'Assumptions (Wind)'!$V$8*Model!$AK$677*AVERAGE('Assumptions (Wind)'!$AH$2:$AI$2)/10^9),0)</f>
        <v>-0.00969467418</v>
      </c>
      <c r="AO820" s="160">
        <f>IF($AK$677&gt;0,IPMT('Assumptions (Wind)'!$V$10,Model!AA1,'Assumptions (Wind)'!$V$13,'Assumptions (Wind)'!$V$8*Model!$AK$677*AVERAGE('Assumptions (Wind)'!$AH$2:$AI$2)/10^9),0)</f>
        <v>-0.008608168764</v>
      </c>
      <c r="AP820" s="160">
        <f>IF($AK$677&gt;0,IPMT('Assumptions (Wind)'!$V$10,Model!AB1,'Assumptions (Wind)'!$V$13,'Assumptions (Wind)'!$V$8*Model!$AK$677*AVERAGE('Assumptions (Wind)'!$AH$2:$AI$2)/10^9),0)</f>
        <v>-0.007434742914</v>
      </c>
      <c r="AQ820" s="160">
        <f>IF($AK$677&gt;0,IPMT('Assumptions (Wind)'!$V$10,Model!AC1,'Assumptions (Wind)'!$V$13,'Assumptions (Wind)'!$V$8*Model!$AK$677*AVERAGE('Assumptions (Wind)'!$AH$2:$AI$2)/10^9),0)</f>
        <v>-0.006167442996</v>
      </c>
      <c r="AR820" s="160">
        <f>IF($AK$677&gt;0,IPMT('Assumptions (Wind)'!$V$10,Model!AD1,'Assumptions (Wind)'!$V$13,'Assumptions (Wind)'!$V$8*Model!$AK$677*AVERAGE('Assumptions (Wind)'!$AH$2:$AI$2)/10^9),0)</f>
        <v>-0.004798759085</v>
      </c>
      <c r="AS820" s="160">
        <f>IF($AK$677&gt;0,IPMT('Assumptions (Wind)'!$V$10,Model!AE1,'Assumptions (Wind)'!$V$13,'Assumptions (Wind)'!$V$8*Model!$AK$677*AVERAGE('Assumptions (Wind)'!$AH$2:$AI$2)/10^9),0)</f>
        <v>-0.003320580461</v>
      </c>
      <c r="AT820" s="160">
        <f>IF($AK$677&gt;0,IPMT('Assumptions (Wind)'!$V$10,Model!AF1,'Assumptions (Wind)'!$V$13,'Assumptions (Wind)'!$V$8*Model!$AK$677*AVERAGE('Assumptions (Wind)'!$AH$2:$AI$2)/10^9),0)</f>
        <v>-0.001724147547</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-0.01260240964</v>
      </c>
      <c r="AM821" s="177">
        <f>IF($AL$677&gt;0,IPMT('Assumptions (Wind)'!$V$10,Model!X1,'Assumptions (Wind)'!$V$13,'Assumptions (Wind)'!$V$8*Model!$AL$677*AVERAGE('Assumptions (Wind)'!$AI$2:$AJ$2)/10^9),0)</f>
        <v>-0.01173247175</v>
      </c>
      <c r="AN821" s="177">
        <f>IF($AL$677&gt;0,IPMT('Assumptions (Wind)'!$V$10,Model!Y1,'Assumptions (Wind)'!$V$13,'Assumptions (Wind)'!$V$8*Model!$AL$677*AVERAGE('Assumptions (Wind)'!$AI$2:$AJ$2)/10^9),0)</f>
        <v>-0.01079293882</v>
      </c>
      <c r="AO821" s="177">
        <f>IF($AL$677&gt;0,IPMT('Assumptions (Wind)'!$V$10,Model!Z1,'Assumptions (Wind)'!$V$13,'Assumptions (Wind)'!$V$8*Model!$AL$677*AVERAGE('Assumptions (Wind)'!$AI$2:$AJ$2)/10^9),0)</f>
        <v>-0.009778243263</v>
      </c>
      <c r="AP821" s="177">
        <f>IF($AL$677&gt;0,IPMT('Assumptions (Wind)'!$V$10,Model!AA1,'Assumptions (Wind)'!$V$13,'Assumptions (Wind)'!$V$8*Model!$AL$677*AVERAGE('Assumptions (Wind)'!$AI$2:$AJ$2)/10^9),0)</f>
        <v>-0.008682372059</v>
      </c>
      <c r="AQ821" s="177">
        <f>IF($AL$677&gt;0,IPMT('Assumptions (Wind)'!$V$10,Model!AB1,'Assumptions (Wind)'!$V$13,'Assumptions (Wind)'!$V$8*Model!$AL$677*AVERAGE('Assumptions (Wind)'!$AI$2:$AJ$2)/10^9),0)</f>
        <v>-0.007498831158</v>
      </c>
      <c r="AR821" s="177">
        <f>IF($AL$677&gt;0,IPMT('Assumptions (Wind)'!$V$10,Model!AC1,'Assumptions (Wind)'!$V$13,'Assumptions (Wind)'!$V$8*Model!$AL$677*AVERAGE('Assumptions (Wind)'!$AI$2:$AJ$2)/10^9),0)</f>
        <v>-0.006220606985</v>
      </c>
      <c r="AS821" s="177">
        <f>IF($AL$677&gt;0,IPMT('Assumptions (Wind)'!$V$10,Model!AD1,'Assumptions (Wind)'!$V$13,'Assumptions (Wind)'!$V$8*Model!$AL$677*AVERAGE('Assumptions (Wind)'!$AI$2:$AJ$2)/10^9),0)</f>
        <v>-0.004840124879</v>
      </c>
      <c r="AT821" s="177">
        <f>IF($AL$677&gt;0,IPMT('Assumptions (Wind)'!$V$10,Model!AE1,'Assumptions (Wind)'!$V$13,'Assumptions (Wind)'!$V$8*Model!$AL$677*AVERAGE('Assumptions (Wind)'!$AI$2:$AJ$2)/10^9),0)</f>
        <v>-0.003349204204</v>
      </c>
      <c r="AU821" s="177">
        <f>IF($AL$677&gt;0,IPMT('Assumptions (Wind)'!$V$10,Model!AF1,'Assumptions (Wind)'!$V$13,'Assumptions (Wind)'!$V$8*Model!$AL$677*AVERAGE('Assumptions (Wind)'!$AI$2:$AJ$2)/10^9),0)</f>
        <v>-0.001739009875</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-0.01270966146</v>
      </c>
      <c r="AN822" s="160">
        <f>IF($AM$677&gt;0,IPMT('Assumptions (Wind)'!$V$10,Model!X1,'Assumptions (Wind)'!$V$13,'Assumptions (Wind)'!$V$8*Model!$AM$677*AVERAGE('Assumptions (Wind)'!$AJ$2:$AK$2)/10^9),0)</f>
        <v>-0.01183232002</v>
      </c>
      <c r="AO822" s="160">
        <f>IF($AM$677&gt;0,IPMT('Assumptions (Wind)'!$V$10,Model!Y1,'Assumptions (Wind)'!$V$13,'Assumptions (Wind)'!$V$8*Model!$AM$677*AVERAGE('Assumptions (Wind)'!$AJ$2:$AK$2)/10^9),0)</f>
        <v>-0.01088479128</v>
      </c>
      <c r="AP822" s="160">
        <f>IF($AM$677&gt;0,IPMT('Assumptions (Wind)'!$V$10,Model!Z1,'Assumptions (Wind)'!$V$13,'Assumptions (Wind)'!$V$8*Model!$AM$677*AVERAGE('Assumptions (Wind)'!$AJ$2:$AK$2)/10^9),0)</f>
        <v>-0.009861460231</v>
      </c>
      <c r="AQ822" s="160">
        <f>IF($AM$677&gt;0,IPMT('Assumptions (Wind)'!$V$10,Model!AA1,'Assumptions (Wind)'!$V$13,'Assumptions (Wind)'!$V$8*Model!$AM$677*AVERAGE('Assumptions (Wind)'!$AJ$2:$AK$2)/10^9),0)</f>
        <v>-0.008756262701</v>
      </c>
      <c r="AR822" s="160">
        <f>IF($AM$677&gt;0,IPMT('Assumptions (Wind)'!$V$10,Model!AB1,'Assumptions (Wind)'!$V$13,'Assumptions (Wind)'!$V$8*Model!$AM$677*AVERAGE('Assumptions (Wind)'!$AJ$2:$AK$2)/10^9),0)</f>
        <v>-0.007562649369</v>
      </c>
      <c r="AS822" s="160">
        <f>IF($AM$677&gt;0,IPMT('Assumptions (Wind)'!$V$10,Model!AC1,'Assumptions (Wind)'!$V$13,'Assumptions (Wind)'!$V$8*Model!$AM$677*AVERAGE('Assumptions (Wind)'!$AJ$2:$AK$2)/10^9),0)</f>
        <v>-0.006273546971</v>
      </c>
      <c r="AT822" s="160">
        <f>IF($AM$677&gt;0,IPMT('Assumptions (Wind)'!$V$10,Model!AD1,'Assumptions (Wind)'!$V$13,'Assumptions (Wind)'!$V$8*Model!$AM$677*AVERAGE('Assumptions (Wind)'!$AJ$2:$AK$2)/10^9),0)</f>
        <v>-0.00488131638</v>
      </c>
      <c r="AU822" s="160">
        <f>IF($AM$677&gt;0,IPMT('Assumptions (Wind)'!$V$10,Model!AE1,'Assumptions (Wind)'!$V$13,'Assumptions (Wind)'!$V$8*Model!$AM$677*AVERAGE('Assumptions (Wind)'!$AJ$2:$AK$2)/10^9),0)</f>
        <v>-0.003377707342</v>
      </c>
      <c r="AV822" s="160">
        <f>IF($AM$677&gt;0,IPMT('Assumptions (Wind)'!$V$10,Model!AF1,'Assumptions (Wind)'!$V$13,'Assumptions (Wind)'!$V$8*Model!$AM$677*AVERAGE('Assumptions (Wind)'!$AJ$2:$AK$2)/10^9),0)</f>
        <v>-0.001753809582</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-0.01281620038</v>
      </c>
      <c r="AO823" s="160">
        <f>IF($AN$677&gt;0,IPMT('Assumptions (Wind)'!$V$10,Model!X1,'Assumptions (Wind)'!$V$13,'Assumptions (Wind)'!$V$8*Model!$AN$677*AVERAGE('Assumptions (Wind)'!$AK$2:$AL$2)/10^9),0)</f>
        <v>-0.01193150462</v>
      </c>
      <c r="AP823" s="160">
        <f>IF($AN$677&gt;0,IPMT('Assumptions (Wind)'!$V$10,Model!Y1,'Assumptions (Wind)'!$V$13,'Assumptions (Wind)'!$V$8*Model!$AN$677*AVERAGE('Assumptions (Wind)'!$AK$2:$AL$2)/10^9),0)</f>
        <v>-0.0109760332</v>
      </c>
      <c r="AQ823" s="160">
        <f>IF($AN$677&gt;0,IPMT('Assumptions (Wind)'!$V$10,Model!Z1,'Assumptions (Wind)'!$V$13,'Assumptions (Wind)'!$V$8*Model!$AN$677*AVERAGE('Assumptions (Wind)'!$AK$2:$AL$2)/10^9),0)</f>
        <v>-0.009944124067</v>
      </c>
      <c r="AR823" s="160">
        <f>IF($AN$677&gt;0,IPMT('Assumptions (Wind)'!$V$10,Model!AA1,'Assumptions (Wind)'!$V$13,'Assumptions (Wind)'!$V$8*Model!$AN$677*AVERAGE('Assumptions (Wind)'!$AK$2:$AL$2)/10^9),0)</f>
        <v>-0.008829662203</v>
      </c>
      <c r="AS823" s="160">
        <f>IF($AN$677&gt;0,IPMT('Assumptions (Wind)'!$V$10,Model!AB1,'Assumptions (Wind)'!$V$13,'Assumptions (Wind)'!$V$8*Model!$AN$677*AVERAGE('Assumptions (Wind)'!$AK$2:$AL$2)/10^9),0)</f>
        <v>-0.007626043389</v>
      </c>
      <c r="AT823" s="160">
        <f>IF($AN$677&gt;0,IPMT('Assumptions (Wind)'!$V$10,Model!AC1,'Assumptions (Wind)'!$V$13,'Assumptions (Wind)'!$V$8*Model!$AN$677*AVERAGE('Assumptions (Wind)'!$AK$2:$AL$2)/10^9),0)</f>
        <v>-0.006326135071</v>
      </c>
      <c r="AU823" s="160">
        <f>IF($AN$677&gt;0,IPMT('Assumptions (Wind)'!$V$10,Model!AD1,'Assumptions (Wind)'!$V$13,'Assumptions (Wind)'!$V$8*Model!$AN$677*AVERAGE('Assumptions (Wind)'!$AK$2:$AL$2)/10^9),0)</f>
        <v>-0.004922234087</v>
      </c>
      <c r="AV823" s="160">
        <f>IF($AN$677&gt;0,IPMT('Assumptions (Wind)'!$V$10,Model!AE1,'Assumptions (Wind)'!$V$13,'Assumptions (Wind)'!$V$8*Model!$AN$677*AVERAGE('Assumptions (Wind)'!$AK$2:$AL$2)/10^9),0)</f>
        <v>-0.003406021024</v>
      </c>
      <c r="AW823" s="160">
        <f>IF($AN$677&gt;0,IPMT('Assumptions (Wind)'!$V$10,Model!AF1,'Assumptions (Wind)'!$V$13,'Assumptions (Wind)'!$V$8*Model!$AN$677*AVERAGE('Assumptions (Wind)'!$AK$2:$AL$2)/10^9),0)</f>
        <v>-0.001768510916</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-0.01292216207</v>
      </c>
      <c r="AP824" s="160">
        <f>IF($AO$677&gt;0,IPMT('Assumptions (Wind)'!$V$10,Model!X1,'Assumptions (Wind)'!$V$13,'Assumptions (Wind)'!$V$8*Model!$AO$677*AVERAGE('Assumptions (Wind)'!$AL$2:$AM$2)/10^9),0)</f>
        <v>-0.01203015183</v>
      </c>
      <c r="AQ824" s="160">
        <f>IF($AO$677&gt;0,IPMT('Assumptions (Wind)'!$V$10,Model!Y1,'Assumptions (Wind)'!$V$13,'Assumptions (Wind)'!$V$8*Model!$AO$677*AVERAGE('Assumptions (Wind)'!$AL$2:$AM$2)/10^9),0)</f>
        <v>-0.01106678077</v>
      </c>
      <c r="AR824" s="160">
        <f>IF($AO$677&gt;0,IPMT('Assumptions (Wind)'!$V$10,Model!Z1,'Assumptions (Wind)'!$V$13,'Assumptions (Wind)'!$V$8*Model!$AO$677*AVERAGE('Assumptions (Wind)'!$AL$2:$AM$2)/10^9),0)</f>
        <v>-0.01002634002</v>
      </c>
      <c r="AS824" s="160">
        <f>IF($AO$677&gt;0,IPMT('Assumptions (Wind)'!$V$10,Model!AA1,'Assumptions (Wind)'!$V$13,'Assumptions (Wind)'!$V$8*Model!$AO$677*AVERAGE('Assumptions (Wind)'!$AL$2:$AM$2)/10^9),0)</f>
        <v>-0.008902664019</v>
      </c>
      <c r="AT824" s="160">
        <f>IF($AO$677&gt;0,IPMT('Assumptions (Wind)'!$V$10,Model!AB1,'Assumptions (Wind)'!$V$13,'Assumptions (Wind)'!$V$8*Model!$AO$677*AVERAGE('Assumptions (Wind)'!$AL$2:$AM$2)/10^9),0)</f>
        <v>-0.007689093934</v>
      </c>
      <c r="AU824" s="160">
        <f>IF($AO$677&gt;0,IPMT('Assumptions (Wind)'!$V$10,Model!AC1,'Assumptions (Wind)'!$V$13,'Assumptions (Wind)'!$V$8*Model!$AO$677*AVERAGE('Assumptions (Wind)'!$AL$2:$AM$2)/10^9),0)</f>
        <v>-0.006378438244</v>
      </c>
      <c r="AV824" s="160">
        <f>IF($AO$677&gt;0,IPMT('Assumptions (Wind)'!$V$10,Model!AD1,'Assumptions (Wind)'!$V$13,'Assumptions (Wind)'!$V$8*Model!$AO$677*AVERAGE('Assumptions (Wind)'!$AL$2:$AM$2)/10^9),0)</f>
        <v>-0.004962930097</v>
      </c>
      <c r="AW824" s="160">
        <f>IF($AO$677&gt;0,IPMT('Assumptions (Wind)'!$V$10,Model!AE1,'Assumptions (Wind)'!$V$13,'Assumptions (Wind)'!$V$8*Model!$AO$677*AVERAGE('Assumptions (Wind)'!$AL$2:$AM$2)/10^9),0)</f>
        <v>-0.0034341813</v>
      </c>
      <c r="AX824" s="160">
        <f>IF($AO$677&gt;0,IPMT('Assumptions (Wind)'!$V$10,Model!AF1,'Assumptions (Wind)'!$V$13,'Assumptions (Wind)'!$V$8*Model!$AO$677*AVERAGE('Assumptions (Wind)'!$AL$2:$AM$2)/10^9),0)</f>
        <v>-0.001783132598</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-0.01302727517</v>
      </c>
      <c r="AQ825" s="160">
        <f>IF($AP$677&gt;0,IPMT('Assumptions (Wind)'!$V$10,Model!X1,'Assumptions (Wind)'!$V$13,'Assumptions (Wind)'!$V$8*Model!$AP$677*AVERAGE('Assumptions (Wind)'!$AM$2:$AN$2)/10^9),0)</f>
        <v>-0.01212800903</v>
      </c>
      <c r="AR825" s="160">
        <f>IF($AP$677&gt;0,IPMT('Assumptions (Wind)'!$V$10,Model!Y1,'Assumptions (Wind)'!$V$13,'Assumptions (Wind)'!$V$8*Model!$AP$677*AVERAGE('Assumptions (Wind)'!$AM$2:$AN$2)/10^9),0)</f>
        <v>-0.01115680159</v>
      </c>
      <c r="AS825" s="160">
        <f>IF($AP$677&gt;0,IPMT('Assumptions (Wind)'!$V$10,Model!Z1,'Assumptions (Wind)'!$V$13,'Assumptions (Wind)'!$V$8*Model!$AP$677*AVERAGE('Assumptions (Wind)'!$AM$2:$AN$2)/10^9),0)</f>
        <v>-0.01010789756</v>
      </c>
      <c r="AT825" s="160">
        <f>IF($AP$677&gt;0,IPMT('Assumptions (Wind)'!$V$10,Model!AA1,'Assumptions (Wind)'!$V$13,'Assumptions (Wind)'!$V$8*Model!$AP$677*AVERAGE('Assumptions (Wind)'!$AM$2:$AN$2)/10^9),0)</f>
        <v>-0.008975081209</v>
      </c>
      <c r="AU825" s="160">
        <f>IF($AP$677&gt;0,IPMT('Assumptions (Wind)'!$V$10,Model!AB1,'Assumptions (Wind)'!$V$13,'Assumptions (Wind)'!$V$8*Model!$AP$677*AVERAGE('Assumptions (Wind)'!$AM$2:$AN$2)/10^9),0)</f>
        <v>-0.007751639547</v>
      </c>
      <c r="AV825" s="160">
        <f>IF($AP$677&gt;0,IPMT('Assumptions (Wind)'!$V$10,Model!AC1,'Assumptions (Wind)'!$V$13,'Assumptions (Wind)'!$V$8*Model!$AP$677*AVERAGE('Assumptions (Wind)'!$AM$2:$AN$2)/10^9),0)</f>
        <v>-0.006430322553</v>
      </c>
      <c r="AW825" s="160">
        <f>IF($AP$677&gt;0,IPMT('Assumptions (Wind)'!$V$10,Model!AD1,'Assumptions (Wind)'!$V$13,'Assumptions (Wind)'!$V$8*Model!$AP$677*AVERAGE('Assumptions (Wind)'!$AM$2:$AN$2)/10^9),0)</f>
        <v>-0.005003300199</v>
      </c>
      <c r="AX825" s="160">
        <f>IF($AP$677&gt;0,IPMT('Assumptions (Wind)'!$V$10,Model!AE1,'Assumptions (Wind)'!$V$13,'Assumptions (Wind)'!$V$8*Model!$AP$677*AVERAGE('Assumptions (Wind)'!$AM$2:$AN$2)/10^9),0)</f>
        <v>-0.003462116057</v>
      </c>
      <c r="AY825" s="160">
        <f>IF($AP$677&gt;0,IPMT('Assumptions (Wind)'!$V$10,Model!AF1,'Assumptions (Wind)'!$V$13,'Assumptions (Wind)'!$V$8*Model!$AP$677*AVERAGE('Assumptions (Wind)'!$AM$2:$AN$2)/10^9),0)</f>
        <v>-0.001797637183</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-0.01313167859</v>
      </c>
      <c r="AR826" s="160">
        <f>IF($AQ$677&gt;0,IPMT('Assumptions (Wind)'!$V$10,Model!X1,'Assumptions (Wind)'!$V$13,'Assumptions (Wind)'!$V$8*Model!$AQ$677*AVERAGE('Assumptions (Wind)'!$AN$2:$AO$2)/10^9),0)</f>
        <v>-0.01222520553</v>
      </c>
      <c r="AS826" s="160">
        <f>IF($AQ$677&gt;0,IPMT('Assumptions (Wind)'!$V$10,Model!Y1,'Assumptions (Wind)'!$V$13,'Assumptions (Wind)'!$V$8*Model!$AQ$677*AVERAGE('Assumptions (Wind)'!$AN$2:$AO$2)/10^9),0)</f>
        <v>-0.01124621463</v>
      </c>
      <c r="AT826" s="160">
        <f>IF($AQ$677&gt;0,IPMT('Assumptions (Wind)'!$V$10,Model!Z1,'Assumptions (Wind)'!$V$13,'Assumptions (Wind)'!$V$8*Model!$AQ$677*AVERAGE('Assumptions (Wind)'!$AN$2:$AO$2)/10^9),0)</f>
        <v>-0.01018890445</v>
      </c>
      <c r="AU826" s="160">
        <f>IF($AQ$677&gt;0,IPMT('Assumptions (Wind)'!$V$10,Model!AA1,'Assumptions (Wind)'!$V$13,'Assumptions (Wind)'!$V$8*Model!$AQ$677*AVERAGE('Assumptions (Wind)'!$AN$2:$AO$2)/10^9),0)</f>
        <v>-0.009047009464</v>
      </c>
      <c r="AV826" s="160">
        <f>IF($AQ$677&gt;0,IPMT('Assumptions (Wind)'!$V$10,Model!AB1,'Assumptions (Wind)'!$V$13,'Assumptions (Wind)'!$V$8*Model!$AQ$677*AVERAGE('Assumptions (Wind)'!$AN$2:$AO$2)/10^9),0)</f>
        <v>-0.007813762875</v>
      </c>
      <c r="AW826" s="160">
        <f>IF($AQ$677&gt;0,IPMT('Assumptions (Wind)'!$V$10,Model!AC1,'Assumptions (Wind)'!$V$13,'Assumptions (Wind)'!$V$8*Model!$AQ$677*AVERAGE('Assumptions (Wind)'!$AN$2:$AO$2)/10^9),0)</f>
        <v>-0.006481856558</v>
      </c>
      <c r="AX826" s="160">
        <f>IF($AQ$677&gt;0,IPMT('Assumptions (Wind)'!$V$10,Model!AD1,'Assumptions (Wind)'!$V$13,'Assumptions (Wind)'!$V$8*Model!$AQ$677*AVERAGE('Assumptions (Wind)'!$AN$2:$AO$2)/10^9),0)</f>
        <v>-0.005043397736</v>
      </c>
      <c r="AY826" s="160">
        <f>IF($AQ$677&gt;0,IPMT('Assumptions (Wind)'!$V$10,Model!AE1,'Assumptions (Wind)'!$V$13,'Assumptions (Wind)'!$V$8*Model!$AQ$677*AVERAGE('Assumptions (Wind)'!$AN$2:$AO$2)/10^9),0)</f>
        <v>-0.003489862209</v>
      </c>
      <c r="AZ826" s="160">
        <f>IF($AQ$677&gt;0,IPMT('Assumptions (Wind)'!$V$10,Model!AF1,'Assumptions (Wind)'!$V$13,'Assumptions (Wind)'!$V$8*Model!$AQ$677*AVERAGE('Assumptions (Wind)'!$AN$2:$AO$2)/10^9),0)</f>
        <v>-0.001812043839</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-0.01323508815</v>
      </c>
      <c r="AS827" s="160">
        <f>IF($AR$677&gt;0,IPMT('Assumptions (Wind)'!$V$10,Model!X1,'Assumptions (Wind)'!$V$13,'Assumptions (Wind)'!$V$8*Model!$AR$677*AVERAGE('Assumptions (Wind)'!$AO$2:$AP$2)/10^9),0)</f>
        <v>-0.01232147679</v>
      </c>
      <c r="AT827" s="160">
        <f>IF($AR$677&gt;0,IPMT('Assumptions (Wind)'!$V$10,Model!Y1,'Assumptions (Wind)'!$V$13,'Assumptions (Wind)'!$V$8*Model!$AR$677*AVERAGE('Assumptions (Wind)'!$AO$2:$AP$2)/10^9),0)</f>
        <v>-0.01133477651</v>
      </c>
      <c r="AU827" s="160">
        <f>IF($AR$677&gt;0,IPMT('Assumptions (Wind)'!$V$10,Model!Z1,'Assumptions (Wind)'!$V$13,'Assumptions (Wind)'!$V$8*Model!$AR$677*AVERAGE('Assumptions (Wind)'!$AO$2:$AP$2)/10^9),0)</f>
        <v>-0.01026914021</v>
      </c>
      <c r="AV827" s="160">
        <f>IF($AR$677&gt;0,IPMT('Assumptions (Wind)'!$V$10,Model!AA1,'Assumptions (Wind)'!$V$13,'Assumptions (Wind)'!$V$8*Model!$AR$677*AVERAGE('Assumptions (Wind)'!$AO$2:$AP$2)/10^9),0)</f>
        <v>-0.009118253005</v>
      </c>
      <c r="AW827" s="160">
        <f>IF($AR$677&gt;0,IPMT('Assumptions (Wind)'!$V$10,Model!AB1,'Assumptions (Wind)'!$V$13,'Assumptions (Wind)'!$V$8*Model!$AR$677*AVERAGE('Assumptions (Wind)'!$AO$2:$AP$2)/10^9),0)</f>
        <v>-0.007875294825</v>
      </c>
      <c r="AX827" s="160">
        <f>IF($AR$677&gt;0,IPMT('Assumptions (Wind)'!$V$10,Model!AC1,'Assumptions (Wind)'!$V$13,'Assumptions (Wind)'!$V$8*Model!$AR$677*AVERAGE('Assumptions (Wind)'!$AO$2:$AP$2)/10^9),0)</f>
        <v>-0.00653289999</v>
      </c>
      <c r="AY827" s="160">
        <f>IF($AR$677&gt;0,IPMT('Assumptions (Wind)'!$V$10,Model!AD1,'Assumptions (Wind)'!$V$13,'Assumptions (Wind)'!$V$8*Model!$AR$677*AVERAGE('Assumptions (Wind)'!$AO$2:$AP$2)/10^9),0)</f>
        <v>-0.005083113569</v>
      </c>
      <c r="AZ827" s="160">
        <f>IF($AR$677&gt;0,IPMT('Assumptions (Wind)'!$V$10,Model!AE1,'Assumptions (Wind)'!$V$13,'Assumptions (Wind)'!$V$8*Model!$AR$677*AVERAGE('Assumptions (Wind)'!$AO$2:$AP$2)/10^9),0)</f>
        <v>-0.003517344234</v>
      </c>
      <c r="BA827" s="160">
        <f>IF($AR$677&gt;0,IPMT('Assumptions (Wind)'!$V$10,Model!AF1,'Assumptions (Wind)'!$V$13,'Assumptions (Wind)'!$V$8*Model!$AR$677*AVERAGE('Assumptions (Wind)'!$AO$2:$AP$2)/10^9),0)</f>
        <v>-0.001826313352</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-0.01333764604</v>
      </c>
      <c r="AT828" s="160">
        <f>IF($AS$677&gt;0,IPMT('Assumptions (Wind)'!$V$10,Model!X1,'Assumptions (Wind)'!$V$13,'Assumptions (Wind)'!$V$8*Model!$AS$677*AVERAGE('Assumptions (Wind)'!$AP$2:$AQ$2)/10^9),0)</f>
        <v>-0.01241695516</v>
      </c>
      <c r="AU828" s="160">
        <f>IF($AS$677&gt;0,IPMT('Assumptions (Wind)'!$V$10,Model!Y1,'Assumptions (Wind)'!$V$13,'Assumptions (Wind)'!$V$8*Model!$AS$677*AVERAGE('Assumptions (Wind)'!$AP$2:$AQ$2)/10^9),0)</f>
        <v>-0.011422609</v>
      </c>
      <c r="AV828" s="160">
        <f>IF($AS$677&gt;0,IPMT('Assumptions (Wind)'!$V$10,Model!Z1,'Assumptions (Wind)'!$V$13,'Assumptions (Wind)'!$V$8*Model!$AS$677*AVERAGE('Assumptions (Wind)'!$AP$2:$AQ$2)/10^9),0)</f>
        <v>-0.01034871515</v>
      </c>
      <c r="AW828" s="160">
        <f>IF($AS$677&gt;0,IPMT('Assumptions (Wind)'!$V$10,Model!AA1,'Assumptions (Wind)'!$V$13,'Assumptions (Wind)'!$V$8*Model!$AS$677*AVERAGE('Assumptions (Wind)'!$AP$2:$AQ$2)/10^9),0)</f>
        <v>-0.009188909789</v>
      </c>
      <c r="AX828" s="160">
        <f>IF($AS$677&gt;0,IPMT('Assumptions (Wind)'!$V$10,Model!AB1,'Assumptions (Wind)'!$V$13,'Assumptions (Wind)'!$V$8*Model!$AS$677*AVERAGE('Assumptions (Wind)'!$AP$2:$AQ$2)/10^9),0)</f>
        <v>-0.007936320002</v>
      </c>
      <c r="AY828" s="160">
        <f>IF($AS$677&gt;0,IPMT('Assumptions (Wind)'!$V$10,Model!AC1,'Assumptions (Wind)'!$V$13,'Assumptions (Wind)'!$V$8*Model!$AS$677*AVERAGE('Assumptions (Wind)'!$AP$2:$AQ$2)/10^9),0)</f>
        <v>-0.006583523032</v>
      </c>
      <c r="AZ828" s="160">
        <f>IF($AS$677&gt;0,IPMT('Assumptions (Wind)'!$V$10,Model!AD1,'Assumptions (Wind)'!$V$13,'Assumptions (Wind)'!$V$8*Model!$AS$677*AVERAGE('Assumptions (Wind)'!$AP$2:$AQ$2)/10^9),0)</f>
        <v>-0.005122502305</v>
      </c>
      <c r="BA828" s="160">
        <f>IF($AS$677&gt;0,IPMT('Assumptions (Wind)'!$V$10,Model!AE1,'Assumptions (Wind)'!$V$13,'Assumptions (Wind)'!$V$8*Model!$AS$677*AVERAGE('Assumptions (Wind)'!$AP$2:$AQ$2)/10^9),0)</f>
        <v>-0.003544599919</v>
      </c>
      <c r="BB828" s="160">
        <f>IF($AS$677&gt;0,IPMT('Assumptions (Wind)'!$V$10,Model!AF1,'Assumptions (Wind)'!$V$13,'Assumptions (Wind)'!$V$8*Model!$AS$677*AVERAGE('Assumptions (Wind)'!$AP$2:$AQ$2)/10^9),0)</f>
        <v>-0.001840465343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-0.01343905466</v>
      </c>
      <c r="AU829" s="181">
        <f>IF($AT$677&gt;0,IPMT('Assumptions (Wind)'!$V$10,Model!X1,'Assumptions (Wind)'!$V$13,'Assumptions (Wind)'!$V$8*Model!$AT$677*AVERAGE('Assumptions (Wind)'!$AQ$2:$AR$2)/10^9),0)</f>
        <v>-0.01251136359</v>
      </c>
      <c r="AV829" s="181">
        <f>IF($AT$677&gt;0,IPMT('Assumptions (Wind)'!$V$10,Model!Y1,'Assumptions (Wind)'!$V$13,'Assumptions (Wind)'!$V$8*Model!$AT$677*AVERAGE('Assumptions (Wind)'!$AQ$2:$AR$2)/10^9),0)</f>
        <v>-0.01150945723</v>
      </c>
      <c r="AW829" s="181">
        <f>IF($AT$677&gt;0,IPMT('Assumptions (Wind)'!$V$10,Model!Z1,'Assumptions (Wind)'!$V$13,'Assumptions (Wind)'!$V$8*Model!$AT$677*AVERAGE('Assumptions (Wind)'!$AQ$2:$AR$2)/10^9),0)</f>
        <v>-0.01042739837</v>
      </c>
      <c r="AX829" s="181">
        <f>IF($AT$677&gt;0,IPMT('Assumptions (Wind)'!$V$10,Model!AA1,'Assumptions (Wind)'!$V$13,'Assumptions (Wind)'!$V$8*Model!$AT$677*AVERAGE('Assumptions (Wind)'!$AQ$2:$AR$2)/10^9),0)</f>
        <v>-0.009258774792</v>
      </c>
      <c r="AY829" s="181">
        <f>IF($AT$677&gt;0,IPMT('Assumptions (Wind)'!$V$10,Model!AB1,'Assumptions (Wind)'!$V$13,'Assumptions (Wind)'!$V$8*Model!$AT$677*AVERAGE('Assumptions (Wind)'!$AQ$2:$AR$2)/10^9),0)</f>
        <v>-0.00799666133</v>
      </c>
      <c r="AZ829" s="181">
        <f>IF($AT$677&gt;0,IPMT('Assumptions (Wind)'!$V$10,Model!AC1,'Assumptions (Wind)'!$V$13,'Assumptions (Wind)'!$V$8*Model!$AT$677*AVERAGE('Assumptions (Wind)'!$AQ$2:$AR$2)/10^9),0)</f>
        <v>-0.006633578792</v>
      </c>
      <c r="BA829" s="181">
        <f>IF($AT$677&gt;0,IPMT('Assumptions (Wind)'!$V$10,Model!AD1,'Assumptions (Wind)'!$V$13,'Assumptions (Wind)'!$V$8*Model!$AT$677*AVERAGE('Assumptions (Wind)'!$AQ$2:$AR$2)/10^9),0)</f>
        <v>-0.00516144965</v>
      </c>
      <c r="BB829" s="181">
        <f>IF($AT$677&gt;0,IPMT('Assumptions (Wind)'!$V$10,Model!AE1,'Assumptions (Wind)'!$V$13,'Assumptions (Wind)'!$V$8*Model!$AT$677*AVERAGE('Assumptions (Wind)'!$AQ$2:$AR$2)/10^9),0)</f>
        <v>-0.003571550177</v>
      </c>
      <c r="BC829" s="181">
        <f>IF($AT$677&gt;0,IPMT('Assumptions (Wind)'!$V$10,Model!AF1,'Assumptions (Wind)'!$V$13,'Assumptions (Wind)'!$V$8*Model!$AT$677*AVERAGE('Assumptions (Wind)'!$AQ$2:$AR$2)/10^9),0)</f>
        <v>-0.001854458746</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-0.03162903202</v>
      </c>
      <c r="AV830" s="160">
        <f>IF($AU$677&gt;0,IPMT('Assumptions (Wind)'!$V$10,Model!X1,'Assumptions (Wind)'!$V$13,'Assumptions (Wind)'!$V$8*Model!$AU$677*AVERAGE('Assumptions (Wind)'!$AR$2:$AS$2)/10^9),0)</f>
        <v>-0.02944569611</v>
      </c>
      <c r="AW830" s="160">
        <f>IF($AU$677&gt;0,IPMT('Assumptions (Wind)'!$V$10,Model!Y1,'Assumptions (Wind)'!$V$13,'Assumptions (Wind)'!$V$8*Model!$AU$677*AVERAGE('Assumptions (Wind)'!$AR$2:$AS$2)/10^9),0)</f>
        <v>-0.02708769333</v>
      </c>
      <c r="AX830" s="160">
        <f>IF($AU$677&gt;0,IPMT('Assumptions (Wind)'!$V$10,Model!Z1,'Assumptions (Wind)'!$V$13,'Assumptions (Wind)'!$V$8*Model!$AU$677*AVERAGE('Assumptions (Wind)'!$AR$2:$AS$2)/10^9),0)</f>
        <v>-0.02454105033</v>
      </c>
      <c r="AY830" s="160">
        <f>IF($AU$677&gt;0,IPMT('Assumptions (Wind)'!$V$10,Model!AA1,'Assumptions (Wind)'!$V$13,'Assumptions (Wind)'!$V$8*Model!$AU$677*AVERAGE('Assumptions (Wind)'!$AR$2:$AS$2)/10^9),0)</f>
        <v>-0.02179067588</v>
      </c>
      <c r="AZ830" s="160">
        <f>IF($AU$677&gt;0,IPMT('Assumptions (Wind)'!$V$10,Model!AB1,'Assumptions (Wind)'!$V$13,'Assumptions (Wind)'!$V$8*Model!$AU$677*AVERAGE('Assumptions (Wind)'!$AR$2:$AS$2)/10^9),0)</f>
        <v>-0.01882027148</v>
      </c>
      <c r="BA830" s="160">
        <f>IF($AU$677&gt;0,IPMT('Assumptions (Wind)'!$V$10,Model!AC1,'Assumptions (Wind)'!$V$13,'Assumptions (Wind)'!$V$8*Model!$AU$677*AVERAGE('Assumptions (Wind)'!$AR$2:$AS$2)/10^9),0)</f>
        <v>-0.01561223473</v>
      </c>
      <c r="BB830" s="160">
        <f>IF($AU$677&gt;0,IPMT('Assumptions (Wind)'!$V$10,Model!AD1,'Assumptions (Wind)'!$V$13,'Assumptions (Wind)'!$V$8*Model!$AU$677*AVERAGE('Assumptions (Wind)'!$AR$2:$AS$2)/10^9),0)</f>
        <v>-0.01214755504</v>
      </c>
      <c r="BC830" s="160">
        <f>IF($AU$677&gt;0,IPMT('Assumptions (Wind)'!$V$10,Model!AE1,'Assumptions (Wind)'!$V$13,'Assumptions (Wind)'!$V$8*Model!$AU$677*AVERAGE('Assumptions (Wind)'!$AR$2:$AS$2)/10^9),0)</f>
        <v>-0.008405700975</v>
      </c>
      <c r="BD830" s="160">
        <f>IF($AU$677&gt;0,IPMT('Assumptions (Wind)'!$V$10,Model!AF1,'Assumptions (Wind)'!$V$13,'Assumptions (Wind)'!$V$8*Model!$AU$677*AVERAGE('Assumptions (Wind)'!$AR$2:$AS$2)/10^9),0)</f>
        <v>-0.004364498583</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-0.01363249724</v>
      </c>
      <c r="AW831" s="160">
        <f>IF($AV$677&gt;0,IPMT('Assumptions (Wind)'!$V$10,Model!X1,'Assumptions (Wind)'!$V$13,'Assumptions (Wind)'!$V$8*Model!$AV$677*AVERAGE('Assumptions (Wind)'!$AS$2:$AT$2)/10^9),0)</f>
        <v>-0.01269145292</v>
      </c>
      <c r="AX831" s="160">
        <f>IF($AV$677&gt;0,IPMT('Assumptions (Wind)'!$V$10,Model!Y1,'Assumptions (Wind)'!$V$13,'Assumptions (Wind)'!$V$8*Model!$AV$677*AVERAGE('Assumptions (Wind)'!$AS$2:$AT$2)/10^9),0)</f>
        <v>-0.01167512506</v>
      </c>
      <c r="AY831" s="160">
        <f>IF($AV$677&gt;0,IPMT('Assumptions (Wind)'!$V$10,Model!Z1,'Assumptions (Wind)'!$V$13,'Assumptions (Wind)'!$V$8*Model!$AV$677*AVERAGE('Assumptions (Wind)'!$AS$2:$AT$2)/10^9),0)</f>
        <v>-0.01057749097</v>
      </c>
      <c r="AZ831" s="160">
        <f>IF($AV$677&gt;0,IPMT('Assumptions (Wind)'!$V$10,Model!AA1,'Assumptions (Wind)'!$V$13,'Assumptions (Wind)'!$V$8*Model!$AV$677*AVERAGE('Assumptions (Wind)'!$AS$2:$AT$2)/10^9),0)</f>
        <v>-0.00939204616</v>
      </c>
      <c r="BA831" s="160">
        <f>IF($AV$677&gt;0,IPMT('Assumptions (Wind)'!$V$10,Model!AB1,'Assumptions (Wind)'!$V$13,'Assumptions (Wind)'!$V$8*Model!$AV$677*AVERAGE('Assumptions (Wind)'!$AS$2:$AT$2)/10^9),0)</f>
        <v>-0.00811176576</v>
      </c>
      <c r="BB831" s="160">
        <f>IF($AV$677&gt;0,IPMT('Assumptions (Wind)'!$V$10,Model!AC1,'Assumptions (Wind)'!$V$13,'Assumptions (Wind)'!$V$8*Model!$AV$677*AVERAGE('Assumptions (Wind)'!$AS$2:$AT$2)/10^9),0)</f>
        <v>-0.006729062929</v>
      </c>
      <c r="BC831" s="160">
        <f>IF($AV$677&gt;0,IPMT('Assumptions (Wind)'!$V$10,Model!AD1,'Assumptions (Wind)'!$V$13,'Assumptions (Wind)'!$V$8*Model!$AV$677*AVERAGE('Assumptions (Wind)'!$AS$2:$AT$2)/10^9),0)</f>
        <v>-0.00523574387</v>
      </c>
      <c r="BD831" s="160">
        <f>IF($AV$677&gt;0,IPMT('Assumptions (Wind)'!$V$10,Model!AE1,'Assumptions (Wind)'!$V$13,'Assumptions (Wind)'!$V$8*Model!$AV$677*AVERAGE('Assumptions (Wind)'!$AS$2:$AT$2)/10^9),0)</f>
        <v>-0.003622959287</v>
      </c>
      <c r="BE831" s="160">
        <f>IF($AV$677&gt;0,IPMT('Assumptions (Wind)'!$V$10,Model!AF1,'Assumptions (Wind)'!$V$13,'Assumptions (Wind)'!$V$8*Model!$AV$677*AVERAGE('Assumptions (Wind)'!$AS$2:$AT$2)/10^9),0)</f>
        <v>-0.001881151938</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-0.01373018182</v>
      </c>
      <c r="AX832" s="160">
        <f>IF($AW$677&gt;0,IPMT('Assumptions (Wind)'!$V$10,Model!X1,'Assumptions (Wind)'!$V$13,'Assumptions (Wind)'!$V$8*Model!$AW$677*AVERAGE('Assumptions (Wind)'!$AT$2:$AU$2)/10^9),0)</f>
        <v>-0.01278239439</v>
      </c>
      <c r="AY832" s="160">
        <f>IF($AW$677&gt;0,IPMT('Assumptions (Wind)'!$V$10,Model!Y1,'Assumptions (Wind)'!$V$13,'Assumptions (Wind)'!$V$8*Model!$AW$677*AVERAGE('Assumptions (Wind)'!$AT$2:$AU$2)/10^9),0)</f>
        <v>-0.01175878396</v>
      </c>
      <c r="AZ832" s="160">
        <f>IF($AW$677&gt;0,IPMT('Assumptions (Wind)'!$V$10,Model!Z1,'Assumptions (Wind)'!$V$13,'Assumptions (Wind)'!$V$8*Model!$AW$677*AVERAGE('Assumptions (Wind)'!$AT$2:$AU$2)/10^9),0)</f>
        <v>-0.0106532847</v>
      </c>
      <c r="BA832" s="160">
        <f>IF($AW$677&gt;0,IPMT('Assumptions (Wind)'!$V$10,Model!AA1,'Assumptions (Wind)'!$V$13,'Assumptions (Wind)'!$V$8*Model!$AW$677*AVERAGE('Assumptions (Wind)'!$AT$2:$AU$2)/10^9),0)</f>
        <v>-0.009459345502</v>
      </c>
      <c r="BB832" s="160">
        <f>IF($AW$677&gt;0,IPMT('Assumptions (Wind)'!$V$10,Model!AB1,'Assumptions (Wind)'!$V$13,'Assumptions (Wind)'!$V$8*Model!$AW$677*AVERAGE('Assumptions (Wind)'!$AT$2:$AU$2)/10^9),0)</f>
        <v>-0.008169891167</v>
      </c>
      <c r="BC832" s="160">
        <f>IF($AW$677&gt;0,IPMT('Assumptions (Wind)'!$V$10,Model!AC1,'Assumptions (Wind)'!$V$13,'Assumptions (Wind)'!$V$8*Model!$AW$677*AVERAGE('Assumptions (Wind)'!$AT$2:$AU$2)/10^9),0)</f>
        <v>-0.006777280484</v>
      </c>
      <c r="BD832" s="160">
        <f>IF($AW$677&gt;0,IPMT('Assumptions (Wind)'!$V$10,Model!AD1,'Assumptions (Wind)'!$V$13,'Assumptions (Wind)'!$V$8*Model!$AW$677*AVERAGE('Assumptions (Wind)'!$AT$2:$AU$2)/10^9),0)</f>
        <v>-0.005273260947</v>
      </c>
      <c r="BE832" s="160">
        <f>IF($AW$677&gt;0,IPMT('Assumptions (Wind)'!$V$10,Model!AE1,'Assumptions (Wind)'!$V$13,'Assumptions (Wind)'!$V$8*Model!$AW$677*AVERAGE('Assumptions (Wind)'!$AT$2:$AU$2)/10^9),0)</f>
        <v>-0.003648919847</v>
      </c>
      <c r="BF832" s="160">
        <f>IF($AW$677&gt;0,IPMT('Assumptions (Wind)'!$V$10,Model!AF1,'Assumptions (Wind)'!$V$13,'Assumptions (Wind)'!$V$8*Model!$AW$677*AVERAGE('Assumptions (Wind)'!$AT$2:$AU$2)/10^9),0)</f>
        <v>-0.001894631459</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-0.01382661204</v>
      </c>
      <c r="AY833" s="160">
        <f>IF($AX$677&gt;0,IPMT('Assumptions (Wind)'!$V$10,Model!X1,'Assumptions (Wind)'!$V$13,'Assumptions (Wind)'!$V$8*Model!$AX$677*AVERAGE('Assumptions (Wind)'!$AU$2:$AV$2)/10^9),0)</f>
        <v>-0.01287216808</v>
      </c>
      <c r="AZ833" s="160">
        <f>IF($AX$677&gt;0,IPMT('Assumptions (Wind)'!$V$10,Model!Y1,'Assumptions (Wind)'!$V$13,'Assumptions (Wind)'!$V$8*Model!$AX$677*AVERAGE('Assumptions (Wind)'!$AU$2:$AV$2)/10^9),0)</f>
        <v>-0.0118413686</v>
      </c>
      <c r="BA833" s="160">
        <f>IF($AX$677&gt;0,IPMT('Assumptions (Wind)'!$V$10,Model!Z1,'Assumptions (Wind)'!$V$13,'Assumptions (Wind)'!$V$8*Model!$AX$677*AVERAGE('Assumptions (Wind)'!$AU$2:$AV$2)/10^9),0)</f>
        <v>-0.01072810517</v>
      </c>
      <c r="BB833" s="160">
        <f>IF($AX$677&gt;0,IPMT('Assumptions (Wind)'!$V$10,Model!AA1,'Assumptions (Wind)'!$V$13,'Assumptions (Wind)'!$V$8*Model!$AX$677*AVERAGE('Assumptions (Wind)'!$AU$2:$AV$2)/10^9),0)</f>
        <v>-0.009525780658</v>
      </c>
      <c r="BC833" s="160">
        <f>IF($AX$677&gt;0,IPMT('Assumptions (Wind)'!$V$10,Model!AB1,'Assumptions (Wind)'!$V$13,'Assumptions (Wind)'!$V$8*Model!$AX$677*AVERAGE('Assumptions (Wind)'!$AU$2:$AV$2)/10^9),0)</f>
        <v>-0.008227270188</v>
      </c>
      <c r="BD833" s="160">
        <f>IF($AX$677&gt;0,IPMT('Assumptions (Wind)'!$V$10,Model!AC1,'Assumptions (Wind)'!$V$13,'Assumptions (Wind)'!$V$8*Model!$AX$677*AVERAGE('Assumptions (Wind)'!$AU$2:$AV$2)/10^9),0)</f>
        <v>-0.006824878881</v>
      </c>
      <c r="BE833" s="160">
        <f>IF($AX$677&gt;0,IPMT('Assumptions (Wind)'!$V$10,Model!AD1,'Assumptions (Wind)'!$V$13,'Assumptions (Wind)'!$V$8*Model!$AX$677*AVERAGE('Assumptions (Wind)'!$AU$2:$AV$2)/10^9),0)</f>
        <v>-0.00531029627</v>
      </c>
      <c r="BF833" s="160">
        <f>IF($AX$677&gt;0,IPMT('Assumptions (Wind)'!$V$10,Model!AE1,'Assumptions (Wind)'!$V$13,'Assumptions (Wind)'!$V$8*Model!$AX$677*AVERAGE('Assumptions (Wind)'!$AU$2:$AV$2)/10^9),0)</f>
        <v>-0.003674547049</v>
      </c>
      <c r="BG833" s="160">
        <f>IF($AX$677&gt;0,IPMT('Assumptions (Wind)'!$V$10,Model!AF1,'Assumptions (Wind)'!$V$13,'Assumptions (Wind)'!$V$8*Model!$AX$677*AVERAGE('Assumptions (Wind)'!$AU$2:$AV$2)/10^9),0)</f>
        <v>-0.001907937891</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-0.01392145395</v>
      </c>
      <c r="AZ834" s="160">
        <f>IF($AY$677&gt;0,IPMT('Assumptions (Wind)'!$V$10,Model!X1,'Assumptions (Wind)'!$V$13,'Assumptions (Wind)'!$V$8*Model!$AY$677*AVERAGE('Assumptions (Wind)'!$AV$2:$AW$2)/10^9),0)</f>
        <v>-0.0129604631</v>
      </c>
      <c r="BA834" s="160">
        <f>IF($AY$677&gt;0,IPMT('Assumptions (Wind)'!$V$10,Model!Y1,'Assumptions (Wind)'!$V$13,'Assumptions (Wind)'!$V$8*Model!$AY$677*AVERAGE('Assumptions (Wind)'!$AV$2:$AW$2)/10^9),0)</f>
        <v>-0.01192259298</v>
      </c>
      <c r="BB834" s="160">
        <f>IF($AY$677&gt;0,IPMT('Assumptions (Wind)'!$V$10,Model!Z1,'Assumptions (Wind)'!$V$13,'Assumptions (Wind)'!$V$8*Model!$AY$677*AVERAGE('Assumptions (Wind)'!$AV$2:$AW$2)/10^9),0)</f>
        <v>-0.01080169326</v>
      </c>
      <c r="BC834" s="160">
        <f>IF($AY$677&gt;0,IPMT('Assumptions (Wind)'!$V$10,Model!AA1,'Assumptions (Wind)'!$V$13,'Assumptions (Wind)'!$V$8*Model!$AY$677*AVERAGE('Assumptions (Wind)'!$AV$2:$AW$2)/10^9),0)</f>
        <v>-0.009591121555</v>
      </c>
      <c r="BD834" s="160">
        <f>IF($AY$677&gt;0,IPMT('Assumptions (Wind)'!$V$10,Model!AB1,'Assumptions (Wind)'!$V$13,'Assumptions (Wind)'!$V$8*Model!$AY$677*AVERAGE('Assumptions (Wind)'!$AV$2:$AW$2)/10^9),0)</f>
        <v>-0.008283704116</v>
      </c>
      <c r="BE834" s="160">
        <f>IF($AY$677&gt;0,IPMT('Assumptions (Wind)'!$V$10,Model!AC1,'Assumptions (Wind)'!$V$13,'Assumptions (Wind)'!$V$8*Model!$AY$677*AVERAGE('Assumptions (Wind)'!$AV$2:$AW$2)/10^9),0)</f>
        <v>-0.006871693282</v>
      </c>
      <c r="BF834" s="160">
        <f>IF($AY$677&gt;0,IPMT('Assumptions (Wind)'!$V$10,Model!AD1,'Assumptions (Wind)'!$V$13,'Assumptions (Wind)'!$V$8*Model!$AY$677*AVERAGE('Assumptions (Wind)'!$AV$2:$AW$2)/10^9),0)</f>
        <v>-0.005346721581</v>
      </c>
      <c r="BG834" s="160">
        <f>IF($AY$677&gt;0,IPMT('Assumptions (Wind)'!$V$10,Model!AE1,'Assumptions (Wind)'!$V$13,'Assumptions (Wind)'!$V$8*Model!$AY$677*AVERAGE('Assumptions (Wind)'!$AV$2:$AW$2)/10^9),0)</f>
        <v>-0.003699752144</v>
      </c>
      <c r="BH834" s="160">
        <f>IF($AY$677&gt;0,IPMT('Assumptions (Wind)'!$V$10,Model!AF1,'Assumptions (Wind)'!$V$13,'Assumptions (Wind)'!$V$8*Model!$AY$677*AVERAGE('Assumptions (Wind)'!$AV$2:$AW$2)/10^9),0)</f>
        <v>-0.001921025151</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-0.02801639185</v>
      </c>
      <c r="BA835" s="160">
        <f>IF($AZ$677&gt;0,IPMT('Assumptions (Wind)'!$V$10,Model!X1,'Assumptions (Wind)'!$V$13,'Assumptions (Wind)'!$V$8*Model!$AZ$677*AVERAGE('Assumptions (Wind)'!$AW$2:$AX$2)/10^9),0)</f>
        <v>-0.02608243465</v>
      </c>
      <c r="BB835" s="160">
        <f>IF($AZ$677&gt;0,IPMT('Assumptions (Wind)'!$V$10,Model!Y1,'Assumptions (Wind)'!$V$13,'Assumptions (Wind)'!$V$8*Model!$AZ$677*AVERAGE('Assumptions (Wind)'!$AW$2:$AX$2)/10^9),0)</f>
        <v>-0.02399376087</v>
      </c>
      <c r="BC835" s="160">
        <f>IF($AZ$677&gt;0,IPMT('Assumptions (Wind)'!$V$10,Model!Z1,'Assumptions (Wind)'!$V$13,'Assumptions (Wind)'!$V$8*Model!$AZ$677*AVERAGE('Assumptions (Wind)'!$AW$2:$AX$2)/10^9),0)</f>
        <v>-0.02173799318</v>
      </c>
      <c r="BD835" s="160">
        <f>IF($AZ$677&gt;0,IPMT('Assumptions (Wind)'!$V$10,Model!AA1,'Assumptions (Wind)'!$V$13,'Assumptions (Wind)'!$V$8*Model!$AZ$677*AVERAGE('Assumptions (Wind)'!$AW$2:$AX$2)/10^9),0)</f>
        <v>-0.01930176409</v>
      </c>
      <c r="BE835" s="160">
        <f>IF($AZ$677&gt;0,IPMT('Assumptions (Wind)'!$V$10,Model!AB1,'Assumptions (Wind)'!$V$13,'Assumptions (Wind)'!$V$8*Model!$AZ$677*AVERAGE('Assumptions (Wind)'!$AW$2:$AX$2)/10^9),0)</f>
        <v>-0.01667063666</v>
      </c>
      <c r="BF835" s="160">
        <f>IF($AZ$677&gt;0,IPMT('Assumptions (Wind)'!$V$10,Model!AC1,'Assumptions (Wind)'!$V$13,'Assumptions (Wind)'!$V$8*Model!$AZ$677*AVERAGE('Assumptions (Wind)'!$AW$2:$AX$2)/10^9),0)</f>
        <v>-0.01382901904</v>
      </c>
      <c r="BG835" s="160">
        <f>IF($AZ$677&gt;0,IPMT('Assumptions (Wind)'!$V$10,Model!AD1,'Assumptions (Wind)'!$V$13,'Assumptions (Wind)'!$V$8*Model!$AZ$677*AVERAGE('Assumptions (Wind)'!$AW$2:$AX$2)/10^9),0)</f>
        <v>-0.01076007201</v>
      </c>
      <c r="BH835" s="160">
        <f>IF($AZ$677&gt;0,IPMT('Assumptions (Wind)'!$V$10,Model!AE1,'Assumptions (Wind)'!$V$13,'Assumptions (Wind)'!$V$8*Model!$AZ$677*AVERAGE('Assumptions (Wind)'!$AW$2:$AX$2)/10^9),0)</f>
        <v>-0.007445609217</v>
      </c>
      <c r="BI835" s="160">
        <f>IF($AZ$677&gt;0,IPMT('Assumptions (Wind)'!$V$10,Model!AF1,'Assumptions (Wind)'!$V$13,'Assumptions (Wind)'!$V$8*Model!$AZ$677*AVERAGE('Assumptions (Wind)'!$AW$2:$AX$2)/10^9),0)</f>
        <v>-0.003865989401</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-0.02818604779</v>
      </c>
      <c r="BB836" s="160">
        <f>IF($BA$677&gt;0,IPMT('Assumptions (Wind)'!$V$10,Model!X1,'Assumptions (Wind)'!$V$13,'Assumptions (Wind)'!$V$8*Model!$BA$677*AVERAGE('Assumptions (Wind)'!$AX$2:$AY$2)/10^9),0)</f>
        <v>-0.02624037932</v>
      </c>
      <c r="BC836" s="160">
        <f>IF($BA$677&gt;0,IPMT('Assumptions (Wind)'!$V$10,Model!Y1,'Assumptions (Wind)'!$V$13,'Assumptions (Wind)'!$V$8*Model!$BA$677*AVERAGE('Assumptions (Wind)'!$AX$2:$AY$2)/10^9),0)</f>
        <v>-0.02413905738</v>
      </c>
      <c r="BD836" s="160">
        <f>IF($BA$677&gt;0,IPMT('Assumptions (Wind)'!$V$10,Model!Z1,'Assumptions (Wind)'!$V$13,'Assumptions (Wind)'!$V$8*Model!$BA$677*AVERAGE('Assumptions (Wind)'!$AX$2:$AY$2)/10^9),0)</f>
        <v>-0.02186962968</v>
      </c>
      <c r="BE836" s="160">
        <f>IF($BA$677&gt;0,IPMT('Assumptions (Wind)'!$V$10,Model!AA1,'Assumptions (Wind)'!$V$13,'Assumptions (Wind)'!$V$8*Model!$BA$677*AVERAGE('Assumptions (Wind)'!$AX$2:$AY$2)/10^9),0)</f>
        <v>-0.01941864776</v>
      </c>
      <c r="BF836" s="160">
        <f>IF($BA$677&gt;0,IPMT('Assumptions (Wind)'!$V$10,Model!AB1,'Assumptions (Wind)'!$V$13,'Assumptions (Wind)'!$V$8*Model!$BA$677*AVERAGE('Assumptions (Wind)'!$AX$2:$AY$2)/10^9),0)</f>
        <v>-0.01677158729</v>
      </c>
      <c r="BG836" s="160">
        <f>IF($BA$677&gt;0,IPMT('Assumptions (Wind)'!$V$10,Model!AC1,'Assumptions (Wind)'!$V$13,'Assumptions (Wind)'!$V$8*Model!$BA$677*AVERAGE('Assumptions (Wind)'!$AX$2:$AY$2)/10^9),0)</f>
        <v>-0.01391276198</v>
      </c>
      <c r="BH836" s="160">
        <f>IF($BA$677&gt;0,IPMT('Assumptions (Wind)'!$V$10,Model!AD1,'Assumptions (Wind)'!$V$13,'Assumptions (Wind)'!$V$8*Model!$BA$677*AVERAGE('Assumptions (Wind)'!$AX$2:$AY$2)/10^9),0)</f>
        <v>-0.01082523065</v>
      </c>
      <c r="BI836" s="160">
        <f>IF($BA$677&gt;0,IPMT('Assumptions (Wind)'!$V$10,Model!AE1,'Assumptions (Wind)'!$V$13,'Assumptions (Wind)'!$V$8*Model!$BA$677*AVERAGE('Assumptions (Wind)'!$AX$2:$AY$2)/10^9),0)</f>
        <v>-0.007490696814</v>
      </c>
      <c r="BJ836" s="160">
        <f>IF($BA$677&gt;0,IPMT('Assumptions (Wind)'!$V$10,Model!AF1,'Assumptions (Wind)'!$V$13,'Assumptions (Wind)'!$V$8*Model!$BA$677*AVERAGE('Assumptions (Wind)'!$AX$2:$AY$2)/10^9),0)</f>
        <v>-0.003889400269</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0.000462271717</v>
      </c>
      <c r="D837" s="176">
        <f t="shared" si="36"/>
        <v>0.0007396347472</v>
      </c>
      <c r="E837" s="176">
        <f t="shared" si="36"/>
        <v>0.0004437808483</v>
      </c>
      <c r="F837" s="176">
        <f t="shared" si="36"/>
        <v>0.000266268509</v>
      </c>
      <c r="G837" s="176">
        <f t="shared" si="36"/>
        <v>0.006630448752</v>
      </c>
      <c r="H837" s="176">
        <f t="shared" si="36"/>
        <v>0.01031582264</v>
      </c>
      <c r="I837" s="176">
        <f t="shared" si="36"/>
        <v>0.006109613033</v>
      </c>
      <c r="J837" s="176">
        <f t="shared" si="36"/>
        <v>0.00366576782</v>
      </c>
      <c r="K837" s="176">
        <f t="shared" si="36"/>
        <v>0.00366576782</v>
      </c>
      <c r="L837" s="176">
        <f t="shared" si="36"/>
        <v>0.00183288391</v>
      </c>
      <c r="M837" s="176">
        <f t="shared" si="36"/>
        <v>0</v>
      </c>
      <c r="N837" s="176">
        <f t="shared" si="36"/>
        <v>0</v>
      </c>
      <c r="O837" s="176">
        <f t="shared" si="36"/>
        <v>0</v>
      </c>
      <c r="P837" s="176">
        <f t="shared" si="36"/>
        <v>0</v>
      </c>
      <c r="Q837" s="176">
        <f t="shared" si="36"/>
        <v>0</v>
      </c>
      <c r="R837" s="176">
        <f t="shared" si="36"/>
        <v>0</v>
      </c>
      <c r="S837" s="176">
        <f t="shared" si="36"/>
        <v>0.06929545581</v>
      </c>
      <c r="T837" s="176">
        <f t="shared" si="36"/>
        <v>0.1108727293</v>
      </c>
      <c r="U837" s="176">
        <f t="shared" si="36"/>
        <v>0.06652363757</v>
      </c>
      <c r="V837" s="176">
        <f t="shared" si="36"/>
        <v>0.03991418254</v>
      </c>
      <c r="W837" s="176">
        <f t="shared" si="36"/>
        <v>0.03991418254</v>
      </c>
      <c r="X837" s="176">
        <f t="shared" si="36"/>
        <v>0.07425207775</v>
      </c>
      <c r="Y837" s="176">
        <f t="shared" si="36"/>
        <v>0.1410866661</v>
      </c>
      <c r="Z837" s="176">
        <f t="shared" si="36"/>
        <v>0.1929073122</v>
      </c>
      <c r="AA837" s="176">
        <f t="shared" si="36"/>
        <v>0.2236241483</v>
      </c>
      <c r="AB837" s="176">
        <f t="shared" si="36"/>
        <v>0.25411494</v>
      </c>
      <c r="AC837" s="176">
        <f t="shared" si="36"/>
        <v>0.268721139</v>
      </c>
      <c r="AD837" s="176">
        <f t="shared" si="36"/>
        <v>0.2674453028</v>
      </c>
      <c r="AE837" s="176">
        <f t="shared" si="36"/>
        <v>0.2665791855</v>
      </c>
      <c r="AF837" s="176">
        <f t="shared" si="36"/>
        <v>0.2652712349</v>
      </c>
      <c r="AG837" s="176">
        <f t="shared" si="36"/>
        <v>0.2629777554</v>
      </c>
      <c r="AH837" s="176">
        <f t="shared" si="36"/>
        <v>0.2605922836</v>
      </c>
      <c r="AI837" s="176">
        <f t="shared" si="36"/>
        <v>0.2675959382</v>
      </c>
      <c r="AJ837" s="176">
        <f t="shared" si="36"/>
        <v>0.2720118464</v>
      </c>
      <c r="AK837" s="176">
        <f t="shared" si="36"/>
        <v>0.2665940276</v>
      </c>
      <c r="AL837" s="176">
        <f t="shared" si="36"/>
        <v>0.2643257093</v>
      </c>
      <c r="AM837" s="176">
        <f t="shared" si="36"/>
        <v>0.2660067916</v>
      </c>
      <c r="AN837" s="176">
        <f t="shared" si="36"/>
        <v>0.2655467855</v>
      </c>
      <c r="AO837" s="176">
        <f t="shared" si="36"/>
        <v>0.265219091</v>
      </c>
      <c r="AP837" s="176">
        <f t="shared" si="36"/>
        <v>0.2674354773</v>
      </c>
      <c r="AQ837" s="176">
        <f t="shared" si="36"/>
        <v>0.2696374369</v>
      </c>
      <c r="AR837" s="176">
        <f t="shared" si="36"/>
        <v>0.2718234889</v>
      </c>
      <c r="AS837" s="176">
        <f t="shared" si="36"/>
        <v>0.2739922504</v>
      </c>
      <c r="AT837" s="176">
        <f t="shared" si="36"/>
        <v>0.2761421375</v>
      </c>
      <c r="AU837" s="176">
        <f t="shared" si="36"/>
        <v>0.3536448857</v>
      </c>
      <c r="AV837" s="176">
        <f t="shared" si="36"/>
        <v>0.4009510803</v>
      </c>
      <c r="AW837" s="176">
        <f t="shared" si="36"/>
        <v>0.3547547214</v>
      </c>
      <c r="AX837" s="176">
        <f t="shared" si="36"/>
        <v>0.3278440012</v>
      </c>
      <c r="AY837" s="176">
        <f t="shared" si="36"/>
        <v>0.3298587348</v>
      </c>
      <c r="AZ837" s="176">
        <f t="shared" si="36"/>
        <v>0.3684763753</v>
      </c>
      <c r="BA837" s="176">
        <f t="shared" si="36"/>
        <v>0.4423989292</v>
      </c>
      <c r="BB837" s="176">
        <f t="shared" si="36"/>
        <v>0.3830441292</v>
      </c>
      <c r="BC837" s="176">
        <f t="shared" si="36"/>
        <v>0.2299869555</v>
      </c>
      <c r="BD837" s="176">
        <f t="shared" si="36"/>
        <v>0.1515915999</v>
      </c>
      <c r="BE837" s="176">
        <f t="shared" si="36"/>
        <v>0.1012661849</v>
      </c>
      <c r="BF837" s="176">
        <f t="shared" si="36"/>
        <v>0.03382325735</v>
      </c>
      <c r="BG837" s="176"/>
      <c r="BH837" s="176"/>
      <c r="BI837" s="176"/>
      <c r="BJ837" s="176"/>
    </row>
    <row r="838" ht="15.75" hidden="1" customHeight="1" outlineLevel="1">
      <c r="A838" s="241"/>
      <c r="B838" s="38"/>
      <c r="C838" s="177">
        <f>IF($C$677&gt;0,'Assumptions (Wind)'!V$14*Model!$C$677*'Assumptions (Wind)'!$B$2/10^9,0)</f>
        <v>0.000462271717</v>
      </c>
      <c r="D838" s="177">
        <f>IF($C$677&gt;0,'Assumptions (Wind)'!W$14*Model!$C$677*'Assumptions (Wind)'!$B$2/10^9,0)</f>
        <v>0.0007396347472</v>
      </c>
      <c r="E838" s="177">
        <f>IF($C$677&gt;0,'Assumptions (Wind)'!X$14*Model!$C$677*'Assumptions (Wind)'!$B$2/10^9,0)</f>
        <v>0.0004437808483</v>
      </c>
      <c r="F838" s="177">
        <f>IF($C$677&gt;0,'Assumptions (Wind)'!Y$14*Model!$C$677*'Assumptions (Wind)'!$B$2/10^9,0)</f>
        <v>0.000266268509</v>
      </c>
      <c r="G838" s="177">
        <f>IF($C$677&gt;0,'Assumptions (Wind)'!Z$14*Model!$C$677*'Assumptions (Wind)'!$B$2/10^9,0)</f>
        <v>0.000266268509</v>
      </c>
      <c r="H838" s="177">
        <f>IF($C$677&gt;0,'Assumptions (Wind)'!AA$14*Model!$C$677*'Assumptions (Wind)'!$B$2/10^9,0)</f>
        <v>0.0001331342545</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0.006364180243</v>
      </c>
      <c r="H842" s="160">
        <f>IF($G$677&gt;0,'Assumptions (Wind)'!W$14*Model!$G$677*AVERAGE('Assumptions (Wind)'!$D$2:$E$2)/10^9,0)</f>
        <v>0.01018268839</v>
      </c>
      <c r="I842" s="160">
        <f>IF($G$677&gt;0,'Assumptions (Wind)'!X$14*Model!$G$677*AVERAGE('Assumptions (Wind)'!$D$2:$E$2)/10^9,0)</f>
        <v>0.006109613033</v>
      </c>
      <c r="J842" s="160">
        <f>IF($G$677&gt;0,'Assumptions (Wind)'!Y$14*Model!$G$677*AVERAGE('Assumptions (Wind)'!$D$2:$E$2)/10^9,0)</f>
        <v>0.00366576782</v>
      </c>
      <c r="K842" s="160">
        <f>IF($G$677&gt;0,'Assumptions (Wind)'!Z$14*Model!$G$677*AVERAGE('Assumptions (Wind)'!$D$2:$E$2)/10^9,0)</f>
        <v>0.00366576782</v>
      </c>
      <c r="L842" s="160">
        <f>IF($G$677&gt;0,'Assumptions (Wind)'!AA$14*Model!$G$677*AVERAGE('Assumptions (Wind)'!$D$2:$E$2)/10^9,0)</f>
        <v>0.00183288391</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v>
      </c>
      <c r="J844" s="160">
        <f>IF($I$677&gt;0,'Assumptions (Wind)'!W$14*Model!$I$677*AVERAGE('Assumptions (Wind)'!$F$2:$G$2)/10^9,0)</f>
        <v>0</v>
      </c>
      <c r="K844" s="160">
        <f>IF($I$677&gt;0,'Assumptions (Wind)'!X$14*Model!$I$677*AVERAGE('Assumptions (Wind)'!$F$2:$G$2)/10^9,0)</f>
        <v>0</v>
      </c>
      <c r="L844" s="160">
        <f>IF($I$677&gt;0,'Assumptions (Wind)'!Y$14*Model!$I$677*AVERAGE('Assumptions (Wind)'!$F$2:$G$2)/10^9,0)</f>
        <v>0</v>
      </c>
      <c r="M844" s="160">
        <f>IF($I$677&gt;0,'Assumptions (Wind)'!Z$14*Model!$I$677*AVERAGE('Assumptions (Wind)'!$F$2:$G$2)/10^9,0)</f>
        <v>0</v>
      </c>
      <c r="N844" s="160">
        <f>IF($I$677&gt;0,'Assumptions (Wind)'!AA$14*Model!$I$677*AVERAGE('Assumptions (Wind)'!$F$2:$G$2)/10^9,0)</f>
        <v>0</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v>
      </c>
      <c r="K845" s="160">
        <f>IF($J$677&gt;0,'Assumptions (Wind)'!W$14*Model!$J$677*AVERAGE('Assumptions (Wind)'!$G$2:$H$2)/10^9,0)</f>
        <v>0</v>
      </c>
      <c r="L845" s="160">
        <f>IF($J$677&gt;0,'Assumptions (Wind)'!X$14*Model!$J$677*AVERAGE('Assumptions (Wind)'!$G$2:$H$2)/10^9,0)</f>
        <v>0</v>
      </c>
      <c r="M845" s="160">
        <f>IF($J$677&gt;0,'Assumptions (Wind)'!Y$14*Model!$J$677*AVERAGE('Assumptions (Wind)'!$G$2:$H$2)/10^9,0)</f>
        <v>0</v>
      </c>
      <c r="N845" s="160">
        <f>IF($J$677&gt;0,'Assumptions (Wind)'!Z$14*Model!$J$677*AVERAGE('Assumptions (Wind)'!$G$2:$H$2)/10^9,0)</f>
        <v>0</v>
      </c>
      <c r="O845" s="160">
        <f>IF($J$677&gt;0,'Assumptions (Wind)'!AA$14*Model!$J$677*AVERAGE('Assumptions (Wind)'!$G$2:$H$2)/10^9,0)</f>
        <v>0</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v>
      </c>
      <c r="L846" s="160">
        <f>IF($K$677&gt;0,'Assumptions (Wind)'!W$14*Model!$K$677*AVERAGE('Assumptions (Wind)'!$H$2:$I$2)/10^9,0)</f>
        <v>0</v>
      </c>
      <c r="M846" s="160">
        <f>IF($K$677&gt;0,'Assumptions (Wind)'!X$14*Model!$K$677*AVERAGE('Assumptions (Wind)'!$H$2:$I$2)/10^9,0)</f>
        <v>0</v>
      </c>
      <c r="N846" s="160">
        <f>IF($K$677&gt;0,'Assumptions (Wind)'!Y$14*Model!$K$677*AVERAGE('Assumptions (Wind)'!$H$2:$I$2)/10^9,0)</f>
        <v>0</v>
      </c>
      <c r="O846" s="160">
        <f>IF($K$677&gt;0,'Assumptions (Wind)'!Z$14*Model!$K$677*AVERAGE('Assumptions (Wind)'!$H$2:$I$2)/10^9,0)</f>
        <v>0</v>
      </c>
      <c r="P846" s="160">
        <f>IF($K$677&gt;0,'Assumptions (Wind)'!AA$14*Model!$K$677*AVERAGE('Assumptions (Wind)'!$H$2:$I$2)/10^9,0)</f>
        <v>0</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v>
      </c>
      <c r="M847" s="160">
        <f>IF($L$677&gt;0,'Assumptions (Wind)'!W$14*Model!$L$677*AVERAGE('Assumptions (Wind)'!$I$2:$J$2)/10^9,0)</f>
        <v>0</v>
      </c>
      <c r="N847" s="160">
        <f>IF($L$677&gt;0,'Assumptions (Wind)'!X$14*Model!$L$677*AVERAGE('Assumptions (Wind)'!$I$2:$J$2)/10^9,0)</f>
        <v>0</v>
      </c>
      <c r="O847" s="160">
        <f>IF($L$677&gt;0,'Assumptions (Wind)'!Y$14*Model!$L$677*AVERAGE('Assumptions (Wind)'!$I$2:$J$2)/10^9,0)</f>
        <v>0</v>
      </c>
      <c r="P847" s="160">
        <f>IF($L$677&gt;0,'Assumptions (Wind)'!Z$14*Model!$L$677*AVERAGE('Assumptions (Wind)'!$I$2:$J$2)/10^9,0)</f>
        <v>0</v>
      </c>
      <c r="Q847" s="160">
        <f>IF($L$677&gt;0,'Assumptions (Wind)'!AA$14*Model!$L$677*AVERAGE('Assumptions (Wind)'!$I$2:$J$2)/10^9,0)</f>
        <v>0</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v>
      </c>
      <c r="N848" s="160">
        <f>IF($M$677&gt;0,'Assumptions (Wind)'!W$14*Model!$M$677*AVERAGE('Assumptions (Wind)'!$J$2:$K$2)/10^9,0)</f>
        <v>0</v>
      </c>
      <c r="O848" s="160">
        <f>IF($M$677&gt;0,'Assumptions (Wind)'!X$14*Model!$M$677*AVERAGE('Assumptions (Wind)'!$J$2:$K$2)/10^9,0)</f>
        <v>0</v>
      </c>
      <c r="P848" s="160">
        <f>IF($M$677&gt;0,'Assumptions (Wind)'!Y$14*Model!$M$677*AVERAGE('Assumptions (Wind)'!$J$2:$K$2)/10^9,0)</f>
        <v>0</v>
      </c>
      <c r="Q848" s="160">
        <f>IF($M$677&gt;0,'Assumptions (Wind)'!Z$14*Model!$M$677*AVERAGE('Assumptions (Wind)'!$J$2:$K$2)/10^9,0)</f>
        <v>0</v>
      </c>
      <c r="R848" s="160">
        <f>IF($M$677&gt;0,'Assumptions (Wind)'!AA$14*Model!$M$677*AVERAGE('Assumptions (Wind)'!$J$2:$K$2)/10^9,0)</f>
        <v>0</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v>
      </c>
      <c r="O849" s="177">
        <f>IF($N$677&gt;0,'Assumptions (Wind)'!W$14*Model!$N$677*AVERAGE('Assumptions (Wind)'!$K$2:$L$2)/10^9,0)</f>
        <v>0</v>
      </c>
      <c r="P849" s="177">
        <f>IF($N$677&gt;0,'Assumptions (Wind)'!X$14*Model!$N$677*AVERAGE('Assumptions (Wind)'!$K$2:$L$2)/10^9,0)</f>
        <v>0</v>
      </c>
      <c r="Q849" s="177">
        <f>IF($N$677&gt;0,'Assumptions (Wind)'!Y$14*Model!$N$677*AVERAGE('Assumptions (Wind)'!$K$2:$L$2)/10^9,0)</f>
        <v>0</v>
      </c>
      <c r="R849" s="177">
        <f>IF($N$677&gt;0,'Assumptions (Wind)'!Z$14*Model!$N$677*AVERAGE('Assumptions (Wind)'!$K$2:$L$2)/10^9,0)</f>
        <v>0</v>
      </c>
      <c r="S849" s="177">
        <f>IF($N$677&gt;0,'Assumptions (Wind)'!AA$14*Model!$N$677*AVERAGE('Assumptions (Wind)'!$K$2:$L$2)/10^9,0)</f>
        <v>0</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v>
      </c>
      <c r="P850" s="160">
        <f>IF($O$677&gt;0,'Assumptions (Wind)'!W$14*Model!$O$677*AVERAGE('Assumptions (Wind)'!$L$2:$M$2)/10^9,0)</f>
        <v>0</v>
      </c>
      <c r="Q850" s="160">
        <f>IF($O$677&gt;0,'Assumptions (Wind)'!X$14*Model!$O$677*AVERAGE('Assumptions (Wind)'!$L$2:$M$2)/10^9,0)</f>
        <v>0</v>
      </c>
      <c r="R850" s="160">
        <f>IF($O$677&gt;0,'Assumptions (Wind)'!Y$14*Model!$O$677*AVERAGE('Assumptions (Wind)'!$L$2:$M$2)/10^9,0)</f>
        <v>0</v>
      </c>
      <c r="S850" s="160">
        <f>IF($O$677&gt;0,'Assumptions (Wind)'!Z$14*Model!$O$677*AVERAGE('Assumptions (Wind)'!$L$2:$M$2)/10^9,0)</f>
        <v>0</v>
      </c>
      <c r="T850" s="160">
        <f>IF($O$677&gt;0,'Assumptions (Wind)'!AA$14*Model!$O$677*AVERAGE('Assumptions (Wind)'!$L$2:$M$2)/10^9,0)</f>
        <v>0</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v>
      </c>
      <c r="R852" s="160">
        <f>IF($Q$677&gt;0,'Assumptions (Wind)'!W$14*Model!$Q$677*AVERAGE('Assumptions (Wind)'!$N$2:$O$2)/10^9,0)</f>
        <v>0</v>
      </c>
      <c r="S852" s="160">
        <f>IF($Q$677&gt;0,'Assumptions (Wind)'!X$14*Model!$Q$677*AVERAGE('Assumptions (Wind)'!$N$2:$O$2)/10^9,0)</f>
        <v>0</v>
      </c>
      <c r="T852" s="160">
        <f>IF($Q$677&gt;0,'Assumptions (Wind)'!Y$14*Model!$Q$677*AVERAGE('Assumptions (Wind)'!$N$2:$O$2)/10^9,0)</f>
        <v>0</v>
      </c>
      <c r="U852" s="160">
        <f>IF($Q$677&gt;0,'Assumptions (Wind)'!Z$14*Model!$Q$677*AVERAGE('Assumptions (Wind)'!$N$2:$O$2)/10^9,0)</f>
        <v>0</v>
      </c>
      <c r="V852" s="160">
        <f>IF($Q$677&gt;0,'Assumptions (Wind)'!AA$14*Model!$Q$677*AVERAGE('Assumptions (Wind)'!$N$2:$O$2)/10^9,0)</f>
        <v>0</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0.06929545581</v>
      </c>
      <c r="T854" s="160">
        <f>IF($S$677&gt;0,'Assumptions (Wind)'!W$14*Model!$S$677*AVERAGE('Assumptions (Wind)'!$P$2:$Q$2)/10^9,0)</f>
        <v>0.1108727293</v>
      </c>
      <c r="U854" s="160">
        <f>IF($S$677&gt;0,'Assumptions (Wind)'!X$14*Model!$S$677*AVERAGE('Assumptions (Wind)'!$P$2:$Q$2)/10^9,0)</f>
        <v>0.06652363757</v>
      </c>
      <c r="V854" s="160">
        <f>IF($S$677&gt;0,'Assumptions (Wind)'!Y$14*Model!$S$677*AVERAGE('Assumptions (Wind)'!$P$2:$Q$2)/10^9,0)</f>
        <v>0.03991418254</v>
      </c>
      <c r="W854" s="160">
        <f>IF($S$677&gt;0,'Assumptions (Wind)'!Z$14*Model!$S$677*AVERAGE('Assumptions (Wind)'!$P$2:$Q$2)/10^9,0)</f>
        <v>0.03991418254</v>
      </c>
      <c r="X854" s="160">
        <f>IF($S$677&gt;0,'Assumptions (Wind)'!AA$14*Model!$S$677*AVERAGE('Assumptions (Wind)'!$P$2:$Q$2)/10^9,0)</f>
        <v>0.01995709127</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v>
      </c>
      <c r="U855" s="160">
        <f>IF($T$677&gt;0,'Assumptions (Wind)'!W$14*Model!$T$677*AVERAGE('Assumptions (Wind)'!$Q$2:$R$2)/10^9,0)</f>
        <v>0</v>
      </c>
      <c r="V855" s="160">
        <f>IF($T$677&gt;0,'Assumptions (Wind)'!X$14*Model!$T$677*AVERAGE('Assumptions (Wind)'!$Q$2:$R$2)/10^9,0)</f>
        <v>0</v>
      </c>
      <c r="W855" s="160">
        <f>IF($T$677&gt;0,'Assumptions (Wind)'!Y$14*Model!$T$677*AVERAGE('Assumptions (Wind)'!$Q$2:$R$2)/10^9,0)</f>
        <v>0</v>
      </c>
      <c r="X855" s="160">
        <f>IF($T$677&gt;0,'Assumptions (Wind)'!Z$14*Model!$T$677*AVERAGE('Assumptions (Wind)'!$Q$2:$R$2)/10^9,0)</f>
        <v>0</v>
      </c>
      <c r="Y855" s="160">
        <f>IF($T$677&gt;0,'Assumptions (Wind)'!AA$14*Model!$T$677*AVERAGE('Assumptions (Wind)'!$Q$2:$R$2)/10^9,0)</f>
        <v>0</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v>
      </c>
      <c r="V856" s="160">
        <f>IF($U$677&gt;0,'Assumptions (Wind)'!W$14*Model!$U$677*AVERAGE('Assumptions (Wind)'!$R$2:$S$2)/10^9,0)</f>
        <v>0</v>
      </c>
      <c r="W856" s="160">
        <f>IF($U$677&gt;0,'Assumptions (Wind)'!X$14*Model!$U$677*AVERAGE('Assumptions (Wind)'!$R$2:$S$2)/10^9,0)</f>
        <v>0</v>
      </c>
      <c r="X856" s="160">
        <f>IF($U$677&gt;0,'Assumptions (Wind)'!Y$14*Model!$U$677*AVERAGE('Assumptions (Wind)'!$R$2:$S$2)/10^9,0)</f>
        <v>0</v>
      </c>
      <c r="Y856" s="160">
        <f>IF($U$677&gt;0,'Assumptions (Wind)'!Z$14*Model!$U$677*AVERAGE('Assumptions (Wind)'!$R$2:$S$2)/10^9,0)</f>
        <v>0</v>
      </c>
      <c r="Z856" s="160">
        <f>IF($U$677&gt;0,'Assumptions (Wind)'!AA$14*Model!$U$677*AVERAGE('Assumptions (Wind)'!$R$2:$S$2)/10^9,0)</f>
        <v>0</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0.05429498648</v>
      </c>
      <c r="Y859" s="160">
        <f>IF($X$677&gt;0,'Assumptions (Wind)'!W14*Model!$X$677*'Assumptions (Wind)'!$V$2/10^9,0)</f>
        <v>0.08687197837</v>
      </c>
      <c r="Z859" s="160">
        <f>IF($X$677&gt;0,'Assumptions (Wind)'!X14*Model!$X$677*'Assumptions (Wind)'!$V$2/10^9,0)</f>
        <v>0.05212318702</v>
      </c>
      <c r="AA859" s="160">
        <f>IF($X$677&gt;0,'Assumptions (Wind)'!Y14*Model!$X$677*'Assumptions (Wind)'!$V$2/10^9,0)</f>
        <v>0.03127391221</v>
      </c>
      <c r="AB859" s="160">
        <f>IF($X$677&gt;0,'Assumptions (Wind)'!Z14*Model!$X$677*'Assumptions (Wind)'!$V$2/10^9,0)</f>
        <v>0.03127391221</v>
      </c>
      <c r="AC859" s="160">
        <f>IF($X$677&gt;0,'Assumptions (Wind)'!AA14*Model!$X$677*'Assumptions (Wind)'!$V$2/10^9,0)</f>
        <v>0.01563695611</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0.05421468773</v>
      </c>
      <c r="Z860" s="160">
        <f>IF($Y$677&gt;0,'Assumptions (Wind)'!W14*Model!$Y$677*AVERAGE('Assumptions (Wind)'!$V$2:$W$2)/10^9,0)</f>
        <v>0.08674350037</v>
      </c>
      <c r="AA860" s="160">
        <f>IF($Y$677&gt;0,'Assumptions (Wind)'!X14*Model!$Y$677*AVERAGE('Assumptions (Wind)'!$V$2:$W$2)/10^9,0)</f>
        <v>0.05204610022</v>
      </c>
      <c r="AB860" s="160">
        <f>IF($Y$677&gt;0,'Assumptions (Wind)'!Y14*Model!$Y$677*AVERAGE('Assumptions (Wind)'!$V$2:$W$2)/10^9,0)</f>
        <v>0.03122766013</v>
      </c>
      <c r="AC860" s="160">
        <f>IF($Y$677&gt;0,'Assumptions (Wind)'!Z14*Model!$Y$677*AVERAGE('Assumptions (Wind)'!$V$2:$W$2)/10^9,0)</f>
        <v>0.03122766013</v>
      </c>
      <c r="AD860" s="160">
        <f>IF($Y$677&gt;0,'Assumptions (Wind)'!AA14*Model!$Y$677*AVERAGE('Assumptions (Wind)'!$V$2:$W$2)/10^9,0)</f>
        <v>0.01561383007</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0.05404062479</v>
      </c>
      <c r="AA861" s="160">
        <f>IF($Z$677&gt;0,'Assumptions (Wind)'!W14*Model!$Z$677*AVERAGE('Assumptions (Wind)'!$W$2:$X$2)/10^9,0)</f>
        <v>0.08646499967</v>
      </c>
      <c r="AB861" s="160">
        <f>IF($Z$677&gt;0,'Assumptions (Wind)'!X14*Model!$Z$677*AVERAGE('Assumptions (Wind)'!$W$2:$X$2)/10^9,0)</f>
        <v>0.0518789998</v>
      </c>
      <c r="AC861" s="160">
        <f>IF($Z$677&gt;0,'Assumptions (Wind)'!Y14*Model!$Z$677*AVERAGE('Assumptions (Wind)'!$W$2:$X$2)/10^9,0)</f>
        <v>0.03112739988</v>
      </c>
      <c r="AD861" s="160">
        <f>IF($Z$677&gt;0,'Assumptions (Wind)'!Z14*Model!$Z$677*AVERAGE('Assumptions (Wind)'!$W$2:$X$2)/10^9,0)</f>
        <v>0.03112739988</v>
      </c>
      <c r="AE861" s="160">
        <f>IF($Z$677&gt;0,'Assumptions (Wind)'!AA14*Model!$Z$677*AVERAGE('Assumptions (Wind)'!$W$2:$X$2)/10^9,0)</f>
        <v>0.01556369994</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0.05383913617</v>
      </c>
      <c r="AB862" s="160">
        <f>IF($AA$677&gt;0,'Assumptions (Wind)'!W14*Model!$AA$677*AVERAGE('Assumptions (Wind)'!$X$2:$Y$2)/10^9,0)</f>
        <v>0.08614261786</v>
      </c>
      <c r="AC862" s="160">
        <f>IF($AA$677&gt;0,'Assumptions (Wind)'!X14*Model!$AA$677*AVERAGE('Assumptions (Wind)'!$X$2:$Y$2)/10^9,0)</f>
        <v>0.05168557072</v>
      </c>
      <c r="AD862" s="160">
        <f>IF($AA$677&gt;0,'Assumptions (Wind)'!Y14*Model!$AA$677*AVERAGE('Assumptions (Wind)'!$X$2:$Y$2)/10^9,0)</f>
        <v>0.03101134243</v>
      </c>
      <c r="AE862" s="160">
        <f>IF($AA$677&gt;0,'Assumptions (Wind)'!Z14*Model!$AA$677*AVERAGE('Assumptions (Wind)'!$X$2:$Y$2)/10^9,0)</f>
        <v>0.03101134243</v>
      </c>
      <c r="AF862" s="160">
        <f>IF($AA$677&gt;0,'Assumptions (Wind)'!AA14*Model!$AA$677*AVERAGE('Assumptions (Wind)'!$X$2:$Y$2)/10^9,0)</f>
        <v>0.01550567122</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0.05359174999</v>
      </c>
      <c r="AC863" s="160">
        <f>IF($AB$677&gt;0,'Assumptions (Wind)'!W14*Model!$AB$677*AVERAGE('Assumptions (Wind)'!$Y$2:$Z$2)/10^9,0)</f>
        <v>0.08574679999</v>
      </c>
      <c r="AD863" s="160">
        <f>IF($AB$677&gt;0,'Assumptions (Wind)'!X14*Model!$AB$677*AVERAGE('Assumptions (Wind)'!$Y$2:$Z$2)/10^9,0)</f>
        <v>0.05144807999</v>
      </c>
      <c r="AE863" s="160">
        <f>IF($AB$677&gt;0,'Assumptions (Wind)'!Y14*Model!$AB$677*AVERAGE('Assumptions (Wind)'!$Y$2:$Z$2)/10^9,0)</f>
        <v>0.030868848</v>
      </c>
      <c r="AF863" s="160">
        <f>IF($AB$677&gt;0,'Assumptions (Wind)'!Z14*Model!$AB$677*AVERAGE('Assumptions (Wind)'!$Y$2:$Z$2)/10^9,0)</f>
        <v>0.030868848</v>
      </c>
      <c r="AG863" s="160">
        <f>IF($AB$677&gt;0,'Assumptions (Wind)'!AA14*Model!$AB$677*AVERAGE('Assumptions (Wind)'!$Y$2:$Z$2)/10^9,0)</f>
        <v>0.015434424</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0.05329675214</v>
      </c>
      <c r="AD864" s="160">
        <f>IF($AC$677&gt;0,'Assumptions (Wind)'!W14*Model!$AC$677*AVERAGE('Assumptions (Wind)'!$Z$2:$AA$2)/10^9,0)</f>
        <v>0.08527480342</v>
      </c>
      <c r="AE864" s="160">
        <f>IF($AC$677&gt;0,'Assumptions (Wind)'!X14*Model!$AC$677*AVERAGE('Assumptions (Wind)'!$Z$2:$AA$2)/10^9,0)</f>
        <v>0.05116488205</v>
      </c>
      <c r="AF864" s="160">
        <f>IF($AC$677&gt;0,'Assumptions (Wind)'!Y14*Model!$AC$677*AVERAGE('Assumptions (Wind)'!$Z$2:$AA$2)/10^9,0)</f>
        <v>0.03069892923</v>
      </c>
      <c r="AG864" s="160">
        <f>IF($AC$677&gt;0,'Assumptions (Wind)'!Z14*Model!$AC$677*AVERAGE('Assumptions (Wind)'!$Z$2:$AA$2)/10^9,0)</f>
        <v>0.03069892923</v>
      </c>
      <c r="AH864" s="160">
        <f>IF($AC$677&gt;0,'Assumptions (Wind)'!AA14*Model!$AC$677*AVERAGE('Assumptions (Wind)'!$Z$2:$AA$2)/10^9,0)</f>
        <v>0.01534946462</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0.05296984704</v>
      </c>
      <c r="AE865" s="160">
        <f>IF($AD$677&gt;0,'Assumptions (Wind)'!W14*Model!$AD$677*AVERAGE('Assumptions (Wind)'!$AA$2:$AB$2)/10^9,0)</f>
        <v>0.08475175527</v>
      </c>
      <c r="AF865" s="160">
        <f>IF($AD$677&gt;0,'Assumptions (Wind)'!X14*Model!$AD$677*AVERAGE('Assumptions (Wind)'!$AA$2:$AB$2)/10^9,0)</f>
        <v>0.05085105316</v>
      </c>
      <c r="AG865" s="160">
        <f>IF($AD$677&gt;0,'Assumptions (Wind)'!Y14*Model!$AD$677*AVERAGE('Assumptions (Wind)'!$AA$2:$AB$2)/10^9,0)</f>
        <v>0.0305106319</v>
      </c>
      <c r="AH865" s="160">
        <f>IF($AD$677&gt;0,'Assumptions (Wind)'!Z14*Model!$AD$677*AVERAGE('Assumptions (Wind)'!$AA$2:$AB$2)/10^9,0)</f>
        <v>0.0305106319</v>
      </c>
      <c r="AI865" s="160">
        <f>IF($AD$677&gt;0,'Assumptions (Wind)'!AA14*Model!$AD$677*AVERAGE('Assumptions (Wind)'!$AA$2:$AB$2)/10^9,0)</f>
        <v>0.01525531595</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0.05321865777</v>
      </c>
      <c r="AF866" s="160">
        <f>IF($AE$677&gt;0,'Assumptions (Wind)'!W14*Model!$AE$677*AVERAGE('Assumptions (Wind)'!$AB$2:$AC$2)/10^9,0)</f>
        <v>0.08514985244</v>
      </c>
      <c r="AG866" s="160">
        <f>IF($AE$677&gt;0,'Assumptions (Wind)'!X14*Model!$AE$677*AVERAGE('Assumptions (Wind)'!$AB$2:$AC$2)/10^9,0)</f>
        <v>0.05108991146</v>
      </c>
      <c r="AH866" s="160">
        <f>IF($AE$677&gt;0,'Assumptions (Wind)'!Y14*Model!$AE$677*AVERAGE('Assumptions (Wind)'!$AB$2:$AC$2)/10^9,0)</f>
        <v>0.03065394688</v>
      </c>
      <c r="AI866" s="160">
        <f>IF($AE$677&gt;0,'Assumptions (Wind)'!Z14*Model!$AE$677*AVERAGE('Assumptions (Wind)'!$AB$2:$AC$2)/10^9,0)</f>
        <v>0.03065394688</v>
      </c>
      <c r="AJ866" s="160">
        <f>IF($AE$677&gt;0,'Assumptions (Wind)'!AA14*Model!$AE$677*AVERAGE('Assumptions (Wind)'!$AB$2:$AC$2)/10^9,0)</f>
        <v>0.01532697344</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0.05219688084</v>
      </c>
      <c r="AG867" s="160">
        <f>IF($AF$677&gt;0,'Assumptions (Wind)'!W14*Model!$AF$677*AVERAGE('Assumptions (Wind)'!$AC$2:$AD$2)/10^9,0)</f>
        <v>0.08351500934</v>
      </c>
      <c r="AH867" s="160">
        <f>IF($AF$677&gt;0,'Assumptions (Wind)'!X14*Model!$AF$677*AVERAGE('Assumptions (Wind)'!$AC$2:$AD$2)/10^9,0)</f>
        <v>0.0501090056</v>
      </c>
      <c r="AI867" s="160">
        <f>IF($AF$677&gt;0,'Assumptions (Wind)'!Y14*Model!$AF$677*AVERAGE('Assumptions (Wind)'!$AC$2:$AD$2)/10^9,0)</f>
        <v>0.03006540336</v>
      </c>
      <c r="AJ867" s="160">
        <f>IF($AF$677&gt;0,'Assumptions (Wind)'!Z14*Model!$AF$677*AVERAGE('Assumptions (Wind)'!$AC$2:$AD$2)/10^9,0)</f>
        <v>0.03006540336</v>
      </c>
      <c r="AK867" s="160">
        <f>IF($AF$677&gt;0,'Assumptions (Wind)'!AA14*Model!$AF$677*AVERAGE('Assumptions (Wind)'!$AC$2:$AD$2)/10^9,0)</f>
        <v>0.01503270168</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0.05172884952</v>
      </c>
      <c r="AH868" s="160">
        <f>IF($AG$677&gt;0,'Assumptions (Wind)'!W14*Model!$AG$677*AVERAGE('Assumptions (Wind)'!$AD$2:$AE$2)/10^9,0)</f>
        <v>0.08276615923</v>
      </c>
      <c r="AI868" s="160">
        <f>IF($AG$677&gt;0,'Assumptions (Wind)'!X14*Model!$AG$677*AVERAGE('Assumptions (Wind)'!$AD$2:$AE$2)/10^9,0)</f>
        <v>0.04965969554</v>
      </c>
      <c r="AJ868" s="160">
        <f>IF($AG$677&gt;0,'Assumptions (Wind)'!Y14*Model!$AG$677*AVERAGE('Assumptions (Wind)'!$AD$2:$AE$2)/10^9,0)</f>
        <v>0.02979581732</v>
      </c>
      <c r="AK868" s="160">
        <f>IF($AG$677&gt;0,'Assumptions (Wind)'!Z14*Model!$AG$677*AVERAGE('Assumptions (Wind)'!$AD$2:$AE$2)/10^9,0)</f>
        <v>0.02979581732</v>
      </c>
      <c r="AL868" s="160">
        <f>IF($AG$677&gt;0,'Assumptions (Wind)'!AA14*Model!$AG$677*AVERAGE('Assumptions (Wind)'!$AD$2:$AE$2)/10^9,0)</f>
        <v>0.01489790866</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0.05120307538</v>
      </c>
      <c r="AI869" s="160">
        <f>IF($AH$677&gt;0,'Assumptions (Wind)'!W14*Model!$AH$677*AVERAGE('Assumptions (Wind)'!$AE$2:$AF$2)/10^9,0)</f>
        <v>0.08192492062</v>
      </c>
      <c r="AJ869" s="160">
        <f>IF($AH$677&gt;0,'Assumptions (Wind)'!X14*Model!$AH$677*AVERAGE('Assumptions (Wind)'!$AE$2:$AF$2)/10^9,0)</f>
        <v>0.04915495237</v>
      </c>
      <c r="AK869" s="160">
        <f>IF($AH$677&gt;0,'Assumptions (Wind)'!Y14*Model!$AH$677*AVERAGE('Assumptions (Wind)'!$AE$2:$AF$2)/10^9,0)</f>
        <v>0.02949297142</v>
      </c>
      <c r="AL869" s="160">
        <f>IF($AH$677&gt;0,'Assumptions (Wind)'!Z14*Model!$AH$677*AVERAGE('Assumptions (Wind)'!$AE$2:$AF$2)/10^9,0)</f>
        <v>0.02949297142</v>
      </c>
      <c r="AM869" s="160">
        <f>IF($AH$677&gt;0,'Assumptions (Wind)'!AA14*Model!$AH$677*AVERAGE('Assumptions (Wind)'!$AE$2:$AF$2)/10^9,0)</f>
        <v>0.01474648571</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0.06003665584</v>
      </c>
      <c r="AJ870" s="177">
        <f>IF($AI$677&gt;0,'Assumptions (Wind)'!W14*Model!$AI$677*AVERAGE('Assumptions (Wind)'!$AF$2:$AG$2)/10^9,0)</f>
        <v>0.09605864935</v>
      </c>
      <c r="AK870" s="177">
        <f>IF($AI$677&gt;0,'Assumptions (Wind)'!X14*Model!$AI$677*AVERAGE('Assumptions (Wind)'!$AF$2:$AG$2)/10^9,0)</f>
        <v>0.05763518961</v>
      </c>
      <c r="AL870" s="177">
        <f>IF($AI$677&gt;0,'Assumptions (Wind)'!Y14*Model!$AI$677*AVERAGE('Assumptions (Wind)'!$AF$2:$AG$2)/10^9,0)</f>
        <v>0.03458111377</v>
      </c>
      <c r="AM870" s="177">
        <f>IF($AI$677&gt;0,'Assumptions (Wind)'!Z14*Model!$AI$677*AVERAGE('Assumptions (Wind)'!$AF$2:$AG$2)/10^9,0)</f>
        <v>0.03458111377</v>
      </c>
      <c r="AN870" s="177">
        <f>IF($AI$677&gt;0,'Assumptions (Wind)'!AA14*Model!$AI$677*AVERAGE('Assumptions (Wind)'!$AF$2:$AG$2)/10^9,0)</f>
        <v>0.01729055688</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0.05161005052</v>
      </c>
      <c r="AK871" s="177">
        <f>IF($AJ$677&gt;0,'Assumptions (Wind)'!W14*Model!$AJ$677*AVERAGE('Assumptions (Wind)'!$AG$2:$AH$2)/10^9,0)</f>
        <v>0.08257608084</v>
      </c>
      <c r="AL871" s="177">
        <f>IF($AJ$677&gt;0,'Assumptions (Wind)'!X14*Model!$AJ$677*AVERAGE('Assumptions (Wind)'!$AG$2:$AH$2)/10^9,0)</f>
        <v>0.0495456485</v>
      </c>
      <c r="AM871" s="177">
        <f>IF($AJ$677&gt;0,'Assumptions (Wind)'!Y14*Model!$AJ$677*AVERAGE('Assumptions (Wind)'!$AG$2:$AH$2)/10^9,0)</f>
        <v>0.0297273891</v>
      </c>
      <c r="AN871" s="177">
        <f>IF($AJ$677&gt;0,'Assumptions (Wind)'!Z14*Model!$AJ$677*AVERAGE('Assumptions (Wind)'!$AG$2:$AH$2)/10^9,0)</f>
        <v>0.0297273891</v>
      </c>
      <c r="AO871" s="177">
        <f>IF($AJ$677&gt;0,'Assumptions (Wind)'!AA14*Model!$AJ$677*AVERAGE('Assumptions (Wind)'!$AG$2:$AH$2)/10^9,0)</f>
        <v>0.01486369455</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0.05206126673</v>
      </c>
      <c r="AL872" s="160">
        <f>IF($AK$677&gt;0,'Assumptions (Wind)'!W14*Model!$AK$677*AVERAGE('Assumptions (Wind)'!$AH$2:$AI$2)/10^9,0)</f>
        <v>0.08329802677</v>
      </c>
      <c r="AM872" s="160">
        <f>IF($AK$677&gt;0,'Assumptions (Wind)'!X14*Model!$AK$677*AVERAGE('Assumptions (Wind)'!$AH$2:$AI$2)/10^9,0)</f>
        <v>0.04997881606</v>
      </c>
      <c r="AN872" s="160">
        <f>IF($AK$677&gt;0,'Assumptions (Wind)'!Y14*Model!$AK$677*AVERAGE('Assumptions (Wind)'!$AH$2:$AI$2)/10^9,0)</f>
        <v>0.02998728964</v>
      </c>
      <c r="AO872" s="160">
        <f>IF($AK$677&gt;0,'Assumptions (Wind)'!Z14*Model!$AK$677*AVERAGE('Assumptions (Wind)'!$AH$2:$AI$2)/10^9,0)</f>
        <v>0.02998728964</v>
      </c>
      <c r="AP872" s="160">
        <f>IF($AK$677&gt;0,'Assumptions (Wind)'!AA14*Model!$AK$677*AVERAGE('Assumptions (Wind)'!$AH$2:$AI$2)/10^9,0)</f>
        <v>0.01499364482</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0.05251004017</v>
      </c>
      <c r="AM873" s="177">
        <f>IF($AL$677&gt;0,'Assumptions (Wind)'!W14*Model!$AL$677*AVERAGE('Assumptions (Wind)'!$AI$2:$AJ$2)/10^9,0)</f>
        <v>0.08401606428</v>
      </c>
      <c r="AN873" s="177">
        <f>IF($AL$677&gt;0,'Assumptions (Wind)'!X14*Model!$AL$677*AVERAGE('Assumptions (Wind)'!$AI$2:$AJ$2)/10^9,0)</f>
        <v>0.05040963857</v>
      </c>
      <c r="AO873" s="177">
        <f>IF($AL$677&gt;0,'Assumptions (Wind)'!Y14*Model!$AL$677*AVERAGE('Assumptions (Wind)'!$AI$2:$AJ$2)/10^9,0)</f>
        <v>0.03024578314</v>
      </c>
      <c r="AP873" s="177">
        <f>IF($AL$677&gt;0,'Assumptions (Wind)'!Z14*Model!$AL$677*AVERAGE('Assumptions (Wind)'!$AI$2:$AJ$2)/10^9,0)</f>
        <v>0.03024578314</v>
      </c>
      <c r="AQ873" s="177">
        <f>IF($AL$677&gt;0,'Assumptions (Wind)'!AA14*Model!$AL$677*AVERAGE('Assumptions (Wind)'!$AI$2:$AJ$2)/10^9,0)</f>
        <v>0.01512289157</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0.05295692273</v>
      </c>
      <c r="AN874" s="160">
        <f>IF($AM$677&gt;0,'Assumptions (Wind)'!W14*Model!$AM$677*AVERAGE('Assumptions (Wind)'!$AJ$2:$AK$2)/10^9,0)</f>
        <v>0.08473107637</v>
      </c>
      <c r="AO874" s="160">
        <f>IF($AM$677&gt;0,'Assumptions (Wind)'!X14*Model!$AM$677*AVERAGE('Assumptions (Wind)'!$AJ$2:$AK$2)/10^9,0)</f>
        <v>0.05083864582</v>
      </c>
      <c r="AP874" s="160">
        <f>IF($AM$677&gt;0,'Assumptions (Wind)'!Y14*Model!$AM$677*AVERAGE('Assumptions (Wind)'!$AJ$2:$AK$2)/10^9,0)</f>
        <v>0.03050318749</v>
      </c>
      <c r="AQ874" s="160">
        <f>IF($AM$677&gt;0,'Assumptions (Wind)'!Z14*Model!$AM$677*AVERAGE('Assumptions (Wind)'!$AJ$2:$AK$2)/10^9,0)</f>
        <v>0.03050318749</v>
      </c>
      <c r="AR874" s="160">
        <f>IF($AM$677&gt;0,'Assumptions (Wind)'!AA14*Model!$AM$677*AVERAGE('Assumptions (Wind)'!$AJ$2:$AK$2)/10^9,0)</f>
        <v>0.01525159375</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0.05340083492</v>
      </c>
      <c r="AO875" s="160">
        <f>IF($AN$677&gt;0,'Assumptions (Wind)'!W14*Model!$AN$677*AVERAGE('Assumptions (Wind)'!$AK$2:$AL$2)/10^9,0)</f>
        <v>0.08544133587</v>
      </c>
      <c r="AP875" s="160">
        <f>IF($AN$677&gt;0,'Assumptions (Wind)'!X14*Model!$AN$677*AVERAGE('Assumptions (Wind)'!$AK$2:$AL$2)/10^9,0)</f>
        <v>0.05126480152</v>
      </c>
      <c r="AQ875" s="160">
        <f>IF($AN$677&gt;0,'Assumptions (Wind)'!Y14*Model!$AN$677*AVERAGE('Assumptions (Wind)'!$AK$2:$AL$2)/10^9,0)</f>
        <v>0.03075888091</v>
      </c>
      <c r="AR875" s="160">
        <f>IF($AN$677&gt;0,'Assumptions (Wind)'!Z14*Model!$AN$677*AVERAGE('Assumptions (Wind)'!$AK$2:$AL$2)/10^9,0)</f>
        <v>0.03075888091</v>
      </c>
      <c r="AS875" s="160">
        <f>IF($AN$677&gt;0,'Assumptions (Wind)'!AA14*Model!$AN$677*AVERAGE('Assumptions (Wind)'!$AK$2:$AL$2)/10^9,0)</f>
        <v>0.01537944046</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0.05384234194</v>
      </c>
      <c r="AP876" s="160">
        <f>IF($AO$677&gt;0,'Assumptions (Wind)'!W14*Model!$AO$677*AVERAGE('Assumptions (Wind)'!$AL$2:$AM$2)/10^9,0)</f>
        <v>0.08614774711</v>
      </c>
      <c r="AQ876" s="160">
        <f>IF($AO$677&gt;0,'Assumptions (Wind)'!X14*Model!$AO$677*AVERAGE('Assumptions (Wind)'!$AL$2:$AM$2)/10^9,0)</f>
        <v>0.05168864827</v>
      </c>
      <c r="AR876" s="160">
        <f>IF($AO$677&gt;0,'Assumptions (Wind)'!Y14*Model!$AO$677*AVERAGE('Assumptions (Wind)'!$AL$2:$AM$2)/10^9,0)</f>
        <v>0.03101318896</v>
      </c>
      <c r="AS876" s="160">
        <f>IF($AO$677&gt;0,'Assumptions (Wind)'!Z14*Model!$AO$677*AVERAGE('Assumptions (Wind)'!$AL$2:$AM$2)/10^9,0)</f>
        <v>0.03101318896</v>
      </c>
      <c r="AT876" s="160">
        <f>IF($AO$677&gt;0,'Assumptions (Wind)'!AA14*Model!$AO$677*AVERAGE('Assumptions (Wind)'!$AL$2:$AM$2)/10^9,0)</f>
        <v>0.01550659448</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0.05428031322</v>
      </c>
      <c r="AQ877" s="160">
        <f>IF($AP$677&gt;0,'Assumptions (Wind)'!W14*Model!$AP$677*AVERAGE('Assumptions (Wind)'!$AM$2:$AN$2)/10^9,0)</f>
        <v>0.08684850115</v>
      </c>
      <c r="AR877" s="160">
        <f>IF($AP$677&gt;0,'Assumptions (Wind)'!X14*Model!$AP$677*AVERAGE('Assumptions (Wind)'!$AM$2:$AN$2)/10^9,0)</f>
        <v>0.05210910069</v>
      </c>
      <c r="AS877" s="160">
        <f>IF($AP$677&gt;0,'Assumptions (Wind)'!Y14*Model!$AP$677*AVERAGE('Assumptions (Wind)'!$AM$2:$AN$2)/10^9,0)</f>
        <v>0.03126546041</v>
      </c>
      <c r="AT877" s="160">
        <f>IF($AP$677&gt;0,'Assumptions (Wind)'!Z14*Model!$AP$677*AVERAGE('Assumptions (Wind)'!$AM$2:$AN$2)/10^9,0)</f>
        <v>0.03126546041</v>
      </c>
      <c r="AU877" s="160">
        <f>IF($AP$677&gt;0,'Assumptions (Wind)'!AA14*Model!$AP$677*AVERAGE('Assumptions (Wind)'!$AM$2:$AN$2)/10^9,0)</f>
        <v>0.01563273021</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0.05471532747</v>
      </c>
      <c r="AR878" s="160">
        <f>IF($AQ$677&gt;0,'Assumptions (Wind)'!W14*Model!$AQ$677*AVERAGE('Assumptions (Wind)'!$AN$2:$AO$2)/10^9,0)</f>
        <v>0.08754452395</v>
      </c>
      <c r="AS878" s="160">
        <f>IF($AQ$677&gt;0,'Assumptions (Wind)'!X14*Model!$AQ$677*AVERAGE('Assumptions (Wind)'!$AN$2:$AO$2)/10^9,0)</f>
        <v>0.05252671437</v>
      </c>
      <c r="AT878" s="160">
        <f>IF($AQ$677&gt;0,'Assumptions (Wind)'!Y14*Model!$AQ$677*AVERAGE('Assumptions (Wind)'!$AN$2:$AO$2)/10^9,0)</f>
        <v>0.03151602862</v>
      </c>
      <c r="AU878" s="160">
        <f>IF($AQ$677&gt;0,'Assumptions (Wind)'!Z14*Model!$AQ$677*AVERAGE('Assumptions (Wind)'!$AN$2:$AO$2)/10^9,0)</f>
        <v>0.03151602862</v>
      </c>
      <c r="AV878" s="160">
        <f>IF($AQ$677&gt;0,'Assumptions (Wind)'!AA14*Model!$AQ$677*AVERAGE('Assumptions (Wind)'!$AN$2:$AO$2)/10^9,0)</f>
        <v>0.01575801431</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0.05514620064</v>
      </c>
      <c r="AS879" s="160">
        <f>IF($AR$677&gt;0,'Assumptions (Wind)'!W14*Model!$AR$677*AVERAGE('Assumptions (Wind)'!$AO$2:$AP$2)/10^9,0)</f>
        <v>0.08823392103</v>
      </c>
      <c r="AT879" s="160">
        <f>IF($AR$677&gt;0,'Assumptions (Wind)'!X14*Model!$AR$677*AVERAGE('Assumptions (Wind)'!$AO$2:$AP$2)/10^9,0)</f>
        <v>0.05294035262</v>
      </c>
      <c r="AU879" s="160">
        <f>IF($AR$677&gt;0,'Assumptions (Wind)'!Y14*Model!$AR$677*AVERAGE('Assumptions (Wind)'!$AO$2:$AP$2)/10^9,0)</f>
        <v>0.03176421157</v>
      </c>
      <c r="AV879" s="160">
        <f>IF($AR$677&gt;0,'Assumptions (Wind)'!Z14*Model!$AR$677*AVERAGE('Assumptions (Wind)'!$AO$2:$AP$2)/10^9,0)</f>
        <v>0.03176421157</v>
      </c>
      <c r="AW879" s="160">
        <f>IF($AR$677&gt;0,'Assumptions (Wind)'!AA14*Model!$AR$677*AVERAGE('Assumptions (Wind)'!$AO$2:$AP$2)/10^9,0)</f>
        <v>0.01588210579</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0.05557352518</v>
      </c>
      <c r="AT880" s="160">
        <f>IF($AS$677&gt;0,'Assumptions (Wind)'!W14*Model!$AS$677*AVERAGE('Assumptions (Wind)'!$AP$2:$AQ$2)/10^9,0)</f>
        <v>0.08891764028</v>
      </c>
      <c r="AU880" s="160">
        <f>IF($AS$677&gt;0,'Assumptions (Wind)'!X14*Model!$AS$677*AVERAGE('Assumptions (Wind)'!$AP$2:$AQ$2)/10^9,0)</f>
        <v>0.05335058417</v>
      </c>
      <c r="AV880" s="160">
        <f>IF($AS$677&gt;0,'Assumptions (Wind)'!Y14*Model!$AS$677*AVERAGE('Assumptions (Wind)'!$AP$2:$AQ$2)/10^9,0)</f>
        <v>0.0320103505</v>
      </c>
      <c r="AW880" s="160">
        <f>IF($AS$677&gt;0,'Assumptions (Wind)'!Z14*Model!$AS$677*AVERAGE('Assumptions (Wind)'!$AP$2:$AQ$2)/10^9,0)</f>
        <v>0.0320103505</v>
      </c>
      <c r="AX880" s="160">
        <f>IF($AS$677&gt;0,'Assumptions (Wind)'!AA14*Model!$AS$677*AVERAGE('Assumptions (Wind)'!$AP$2:$AQ$2)/10^9,0)</f>
        <v>0.01600517525</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0.0559960611</v>
      </c>
      <c r="AU881" s="181">
        <f>IF($AT$677&gt;0,'Assumptions (Wind)'!W14*Model!$AT$677*AVERAGE('Assumptions (Wind)'!$AQ$2:$AR$2)/10^9,0)</f>
        <v>0.08959369776</v>
      </c>
      <c r="AV881" s="181">
        <f>IF($AT$677&gt;0,'Assumptions (Wind)'!X14*Model!$AT$677*AVERAGE('Assumptions (Wind)'!$AQ$2:$AR$2)/10^9,0)</f>
        <v>0.05375621866</v>
      </c>
      <c r="AW881" s="181">
        <f>IF($AT$677&gt;0,'Assumptions (Wind)'!Y14*Model!$AT$677*AVERAGE('Assumptions (Wind)'!$AQ$2:$AR$2)/10^9,0)</f>
        <v>0.03225373119</v>
      </c>
      <c r="AX881" s="181">
        <f>IF($AT$677&gt;0,'Assumptions (Wind)'!Z14*Model!$AT$677*AVERAGE('Assumptions (Wind)'!$AQ$2:$AR$2)/10^9,0)</f>
        <v>0.03225373119</v>
      </c>
      <c r="AY881" s="181">
        <f>IF($AT$677&gt;0,'Assumptions (Wind)'!AA14*Model!$AT$677*AVERAGE('Assumptions (Wind)'!$AQ$2:$AR$2)/10^9,0)</f>
        <v>0.0161268656</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0.1317876334</v>
      </c>
      <c r="AV882" s="160">
        <f>IF($AU$677&gt;0,'Assumptions (Wind)'!W14*Model!$AU$677*AVERAGE('Assumptions (Wind)'!$AR$2:$AS$2)/10^9,0)</f>
        <v>0.2108602135</v>
      </c>
      <c r="AW882" s="160">
        <f>IF($AU$677&gt;0,'Assumptions (Wind)'!X14*Model!$AU$677*AVERAGE('Assumptions (Wind)'!$AR$2:$AS$2)/10^9,0)</f>
        <v>0.1265161281</v>
      </c>
      <c r="AX882" s="160">
        <f>IF($AU$677&gt;0,'Assumptions (Wind)'!Y14*Model!$AU$677*AVERAGE('Assumptions (Wind)'!$AR$2:$AS$2)/10^9,0)</f>
        <v>0.07590967685</v>
      </c>
      <c r="AY882" s="160">
        <f>IF($AU$677&gt;0,'Assumptions (Wind)'!Z14*Model!$AU$677*AVERAGE('Assumptions (Wind)'!$AR$2:$AS$2)/10^9,0)</f>
        <v>0.07590967685</v>
      </c>
      <c r="AZ882" s="160">
        <f>IF($AU$677&gt;0,'Assumptions (Wind)'!AA14*Model!$AU$677*AVERAGE('Assumptions (Wind)'!$AR$2:$AS$2)/10^9,0)</f>
        <v>0.03795483842</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0.05680207181</v>
      </c>
      <c r="AW883" s="160">
        <f>IF($AV$677&gt;0,'Assumptions (Wind)'!W14*Model!$AV$677*AVERAGE('Assumptions (Wind)'!$AS$2:$AT$2)/10^9,0)</f>
        <v>0.0908833149</v>
      </c>
      <c r="AX883" s="160">
        <f>IF($AV$677&gt;0,'Assumptions (Wind)'!X14*Model!$AV$677*AVERAGE('Assumptions (Wind)'!$AS$2:$AT$2)/10^9,0)</f>
        <v>0.05452998894</v>
      </c>
      <c r="AY883" s="160">
        <f>IF($AV$677&gt;0,'Assumptions (Wind)'!Y14*Model!$AV$677*AVERAGE('Assumptions (Wind)'!$AS$2:$AT$2)/10^9,0)</f>
        <v>0.03271799336</v>
      </c>
      <c r="AZ883" s="160">
        <f>IF($AV$677&gt;0,'Assumptions (Wind)'!Z14*Model!$AV$677*AVERAGE('Assumptions (Wind)'!$AS$2:$AT$2)/10^9,0)</f>
        <v>0.03271799336</v>
      </c>
      <c r="BA883" s="160">
        <f>IF($AV$677&gt;0,'Assumptions (Wind)'!AA14*Model!$AV$677*AVERAGE('Assumptions (Wind)'!$AS$2:$AT$2)/10^9,0)</f>
        <v>0.01635899668</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0.0572090909</v>
      </c>
      <c r="AX884" s="160">
        <f>IF($AW$677&gt;0,'Assumptions (Wind)'!W14*Model!$AW$677*AVERAGE('Assumptions (Wind)'!$AT$2:$AU$2)/10^9,0)</f>
        <v>0.09153454544</v>
      </c>
      <c r="AY884" s="160">
        <f>IF($AW$677&gt;0,'Assumptions (Wind)'!X14*Model!$AW$677*AVERAGE('Assumptions (Wind)'!$AT$2:$AU$2)/10^9,0)</f>
        <v>0.05492072727</v>
      </c>
      <c r="AZ884" s="160">
        <f>IF($AW$677&gt;0,'Assumptions (Wind)'!Y14*Model!$AW$677*AVERAGE('Assumptions (Wind)'!$AT$2:$AU$2)/10^9,0)</f>
        <v>0.03295243636</v>
      </c>
      <c r="BA884" s="160">
        <f>IF($AW$677&gt;0,'Assumptions (Wind)'!Z14*Model!$AW$677*AVERAGE('Assumptions (Wind)'!$AT$2:$AU$2)/10^9,0)</f>
        <v>0.03295243636</v>
      </c>
      <c r="BB884" s="160">
        <f>IF($AW$677&gt;0,'Assumptions (Wind)'!AA14*Model!$AW$677*AVERAGE('Assumptions (Wind)'!$AT$2:$AU$2)/10^9,0)</f>
        <v>0.01647621818</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0.05761088348</v>
      </c>
      <c r="AY885" s="160">
        <f>IF($AX$677&gt;0,'Assumptions (Wind)'!W14*Model!$AX$677*AVERAGE('Assumptions (Wind)'!$AU$2:$AV$2)/10^9,0)</f>
        <v>0.09217741357</v>
      </c>
      <c r="AZ885" s="160">
        <f>IF($AX$677&gt;0,'Assumptions (Wind)'!X14*Model!$AX$677*AVERAGE('Assumptions (Wind)'!$AU$2:$AV$2)/10^9,0)</f>
        <v>0.05530644814</v>
      </c>
      <c r="BA885" s="160">
        <f>IF($AX$677&gt;0,'Assumptions (Wind)'!Y14*Model!$AX$677*AVERAGE('Assumptions (Wind)'!$AU$2:$AV$2)/10^9,0)</f>
        <v>0.03318386889</v>
      </c>
      <c r="BB885" s="160">
        <f>IF($AX$677&gt;0,'Assumptions (Wind)'!Z14*Model!$AX$677*AVERAGE('Assumptions (Wind)'!$AU$2:$AV$2)/10^9,0)</f>
        <v>0.03318386889</v>
      </c>
      <c r="BC885" s="160">
        <f>IF($AX$677&gt;0,'Assumptions (Wind)'!AA14*Model!$AX$677*AVERAGE('Assumptions (Wind)'!$AU$2:$AV$2)/10^9,0)</f>
        <v>0.01659193444</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0.05800605811</v>
      </c>
      <c r="AZ886" s="160">
        <f>IF($AY$677&gt;0,'Assumptions (Wind)'!W14*Model!$AY$677*AVERAGE('Assumptions (Wind)'!$AV$2:$AW$2)/10^9,0)</f>
        <v>0.09280969298</v>
      </c>
      <c r="BA886" s="160">
        <f>IF($AY$677&gt;0,'Assumptions (Wind)'!X14*Model!$AY$677*AVERAGE('Assumptions (Wind)'!$AV$2:$AW$2)/10^9,0)</f>
        <v>0.05568581579</v>
      </c>
      <c r="BB886" s="160">
        <f>IF($AY$677&gt;0,'Assumptions (Wind)'!Y14*Model!$AY$677*AVERAGE('Assumptions (Wind)'!$AV$2:$AW$2)/10^9,0)</f>
        <v>0.03341148947</v>
      </c>
      <c r="BC886" s="160">
        <f>IF($AY$677&gt;0,'Assumptions (Wind)'!Z14*Model!$AY$677*AVERAGE('Assumptions (Wind)'!$AV$2:$AW$2)/10^9,0)</f>
        <v>0.03341148947</v>
      </c>
      <c r="BD886" s="160">
        <f>IF($AY$677&gt;0,'Assumptions (Wind)'!AA14*Model!$AY$677*AVERAGE('Assumptions (Wind)'!$AV$2:$AW$2)/10^9,0)</f>
        <v>0.01670574474</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0.1167349661</v>
      </c>
      <c r="BA887" s="160">
        <f>IF($AZ$677&gt;0,'Assumptions (Wind)'!W14*Model!$AZ$677*AVERAGE('Assumptions (Wind)'!$AW$2:$AX$2)/10^9,0)</f>
        <v>0.1867759457</v>
      </c>
      <c r="BB887" s="160">
        <f>IF($AZ$677&gt;0,'Assumptions (Wind)'!X14*Model!$AZ$677*AVERAGE('Assumptions (Wind)'!$AW$2:$AX$2)/10^9,0)</f>
        <v>0.1120655674</v>
      </c>
      <c r="BC887" s="160">
        <f>IF($AZ$677&gt;0,'Assumptions (Wind)'!Y14*Model!$AZ$677*AVERAGE('Assumptions (Wind)'!$AW$2:$AX$2)/10^9,0)</f>
        <v>0.06723934045</v>
      </c>
      <c r="BD887" s="160">
        <f>IF($AZ$677&gt;0,'Assumptions (Wind)'!Z14*Model!$AZ$677*AVERAGE('Assumptions (Wind)'!$AW$2:$AX$2)/10^9,0)</f>
        <v>0.06723934045</v>
      </c>
      <c r="BE887" s="160">
        <f>IF($AZ$677&gt;0,'Assumptions (Wind)'!AA14*Model!$AZ$677*AVERAGE('Assumptions (Wind)'!$AW$2:$AX$2)/10^9,0)</f>
        <v>0.03361967022</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0.1174418658</v>
      </c>
      <c r="BB888" s="160">
        <f>IF($BA$677&gt;0,'Assumptions (Wind)'!W14*Model!$BA$677*AVERAGE('Assumptions (Wind)'!$AX$2:$AY$2)/10^9,0)</f>
        <v>0.1879069853</v>
      </c>
      <c r="BC888" s="160">
        <f>IF($BA$677&gt;0,'Assumptions (Wind)'!X14*Model!$BA$677*AVERAGE('Assumptions (Wind)'!$AX$2:$AY$2)/10^9,0)</f>
        <v>0.1127441912</v>
      </c>
      <c r="BD888" s="160">
        <f>IF($BA$677&gt;0,'Assumptions (Wind)'!Y14*Model!$BA$677*AVERAGE('Assumptions (Wind)'!$AX$2:$AY$2)/10^9,0)</f>
        <v>0.0676465147</v>
      </c>
      <c r="BE888" s="160">
        <f>IF($BA$677&gt;0,'Assumptions (Wind)'!Z14*Model!$BA$677*AVERAGE('Assumptions (Wind)'!$AX$2:$AY$2)/10^9,0)</f>
        <v>0.0676465147</v>
      </c>
      <c r="BF888" s="160">
        <f>IF($BA$677&gt;0,'Assumptions (Wind)'!AA14*Model!$BA$677*AVERAGE('Assumptions (Wind)'!$AX$2:$AY$2)/10^9,0)</f>
        <v>0.03382325735</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-0.001185949093</v>
      </c>
      <c r="D889" s="160">
        <f>IF(Model!D675+Model!D676-Model!D674-D837+D785&gt;0,(1-'Assumptions (Wind)'!C28)*(Model!D675+Model!D676-Model!D674-D837+D785)+D837-D732+D733,Model!D675+Model!D676-Model!D674+D785-D732+D733)</f>
        <v>-0.0002626060998</v>
      </c>
      <c r="E889" s="160">
        <f>IF(Model!E675+Model!E676-Model!E674-E837+E785&gt;0,(1-'Assumptions (Wind)'!D28)*(Model!E675+Model!E676-Model!E674-E837+E785)+E837-E732+E733,Model!E675+Model!E676-Model!E674+E785-E732+E733)</f>
        <v>-0.00661897372</v>
      </c>
      <c r="F889" s="160">
        <f>IF(Model!F675+Model!F676-Model!F674-F837+F785&gt;0,(1-'Assumptions (Wind)'!E28)*(Model!F675+Model!F676-Model!F674-F837+F785)+F837-F732+F733,Model!F675+Model!F676-Model!F674+F785-F732+F733)</f>
        <v>-0.006088906701</v>
      </c>
      <c r="G889" s="160">
        <f>IF(Model!G675+Model!G676-Model!G674-G837+G785&gt;0,(1-'Assumptions (Wind)'!F28)*(Model!G675+Model!G676-Model!G674-G837+G785)+G837-G732+G733,Model!G675+Model!G676-Model!G674+G785-G732+G733)</f>
        <v>-0.003701001367</v>
      </c>
      <c r="H889" s="160">
        <f>IF(Model!H675+Model!H676-Model!H674-H837+H785&gt;0,(1-'Assumptions (Wind)'!G28)*(Model!H675+Model!H676-Model!H674-H837+H785)+H837-H732+H733,Model!H675+Model!H676-Model!H674+H785-H732+H733)</f>
        <v>-0.003712432776</v>
      </c>
      <c r="I889" s="160">
        <f>IF(Model!I675+Model!I676-Model!I674-I837+I785&gt;0,(1-'Assumptions (Wind)'!H28)*(Model!I675+Model!I676-Model!I674-I837+I785)+I837-I732+I733,Model!I675+Model!I676-Model!I674+I785-I732+I733)</f>
        <v>0.0006462496056</v>
      </c>
      <c r="J889" s="160">
        <f>IF(Model!J675+Model!J676-Model!J674-J837+J785&gt;0,(1-'Assumptions (Wind)'!I28)*(Model!J675+Model!J676-Model!J674-J837+J785)+J837-J732+J733,Model!J675+Model!J676-Model!J674+J785-J732+J733)</f>
        <v>0.001134553864</v>
      </c>
      <c r="K889" s="160">
        <f>IF(Model!K675+Model!K676-Model!K674-K837+K785&gt;0,(1-'Assumptions (Wind)'!J28)*(Model!K675+Model!K676-Model!K674-K837+K785)+K837-K732+K733,Model!K675+Model!K676-Model!K674+K785-K732+K733)</f>
        <v>0.001786168005</v>
      </c>
      <c r="L889" s="160">
        <f>IF(Model!L675+Model!L676-Model!L674-L837+L785&gt;0,(1-'Assumptions (Wind)'!K28)*(Model!L675+Model!L676-Model!L674-L837+L785)+L837-L732+L733,Model!L675+Model!L676-Model!L674+L785-L732+L733)</f>
        <v>0.0004413960196</v>
      </c>
      <c r="M889" s="160">
        <f>IF(Model!M675+Model!M676-Model!M674-M837+M785&gt;0,(1-'Assumptions (Wind)'!L28)*(Model!M675+Model!M676-Model!M674-M837+M785)+M837-M732+M733,Model!M675+Model!M676-Model!M674+M785-M732+M733)</f>
        <v>-0.000898999812</v>
      </c>
      <c r="N889" s="160">
        <f>IF(Model!N675+Model!N676-Model!N674-N837+N785&gt;0,(1-'Assumptions (Wind)'!M28)*(Model!N675+Model!N676-Model!N674-N837+N785)+N837-N732+N733,Model!N675+Model!N676-Model!N674+N785-N732+N733)</f>
        <v>-0.0004511968307</v>
      </c>
      <c r="O889" s="160">
        <f>IF(Model!O675+Model!O676-Model!O674-O837+O785&gt;0,(1-'Assumptions (Wind)'!N28)*(Model!O675+Model!O676-Model!O674-O837+O785)+O837-O732+O733,Model!O675+Model!O676-Model!O674+O785-O732+O733)</f>
        <v>-0.001099055657</v>
      </c>
      <c r="P889" s="160">
        <f>IF(Model!P675+Model!P676-Model!P674-P837+P785&gt;0,(1-'Assumptions (Wind)'!O28)*(Model!P675+Model!P676-Model!P674-P837+P785)+P837-P732+P733,Model!P675+Model!P676-Model!P674+P785-P732+P733)</f>
        <v>-0.001066612178</v>
      </c>
      <c r="Q889" s="160">
        <f>IF(Model!Q675+Model!Q676-Model!Q674-Q837+Q785&gt;0,(1-'Assumptions (Wind)'!P28)*(Model!Q675+Model!Q676-Model!Q674-Q837+Q785)+Q837-Q732+Q733,Model!Q675+Model!Q676-Model!Q674+Q785-Q732+Q733)</f>
        <v>-0.07010197156</v>
      </c>
      <c r="R889" s="160">
        <f>IF(Model!R675+Model!R676-Model!R674-R837+R785&gt;0,(1-'Assumptions (Wind)'!Q28)*(Model!R675+Model!R676-Model!R674-R837+R785)+R837-R732+R733,Model!R675+Model!R676-Model!R674+R785-R732+R733)</f>
        <v>-0.06491266644</v>
      </c>
      <c r="S889" s="160">
        <f>IF(Model!S675+Model!S676-Model!S674-S837+S785&gt;0,(1-'Assumptions (Wind)'!R28)*(Model!S675+Model!S676-Model!S674-S837+S785)+S837-S732+S733,Model!S675+Model!S676-Model!S674+S785-S732+S733)</f>
        <v>-0.03308653308</v>
      </c>
      <c r="T889" s="160">
        <f>IF(Model!T675+Model!T676-Model!T674-T837+T785&gt;0,(1-'Assumptions (Wind)'!S28)*(Model!T675+Model!T676-Model!T674-T837+T785)+T837-T732+T733,Model!T675+Model!T676-Model!T674+T785-T732+T733)</f>
        <v>-0.003598805899</v>
      </c>
      <c r="U889" s="160">
        <f>IF(Model!U675+Model!U676-Model!U674-U837+U785&gt;0,(1-'Assumptions (Wind)'!T28)*(Model!U675+Model!U676-Model!U674-U837+U785)+U837-U732+U733,Model!U675+Model!U676-Model!U674+U785-U732+U733)</f>
        <v>0.001364331548</v>
      </c>
      <c r="V889" s="160">
        <f>IF(Model!V675+Model!V676-Model!V674-V837+V785&gt;0,(1-'Assumptions (Wind)'!U28)*(Model!V675+Model!V676-Model!V674-V837+V785)+V837-V732+V733,Model!V675+Model!V676-Model!V674+V785-V732+V733)</f>
        <v>-0.04804113808</v>
      </c>
      <c r="W889" s="160">
        <f>IF(Model!W675+Model!W676-Model!W674-W837+W785&gt;0,(1-'Assumptions (Wind)'!V28)*(Model!W675+Model!W676-Model!W674-W837+W785)+W837-W732+W733,Model!W675+Model!W676-Model!W674+W785-W732+W733)</f>
        <v>-0.1002858333</v>
      </c>
      <c r="X889" s="160">
        <f>IF(Model!X675+Model!X676-Model!X674-X837+X785&gt;0,(1-'Assumptions (Wind)'!W28)*(Model!X675+Model!X676-Model!X674-X837+X785)+X837-X732+X733,Model!X675+Model!X676-Model!X674+X785-X732+X733)</f>
        <v>-0.09061508556</v>
      </c>
      <c r="Y889" s="160">
        <f>IF(Model!Y675+Model!Y676-Model!Y674-Y837+Y785&gt;0,(1-'Assumptions (Wind)'!X28)*(Model!Y675+Model!Y676-Model!Y674-Y837+Y785)+Y837-Y732+Y733,Model!Y675+Model!Y676-Model!Y674+Y785-Y732+Y733)</f>
        <v>-0.08029785821</v>
      </c>
      <c r="Z889" s="160">
        <f>IF(Model!Z675+Model!Z676-Model!Z674-Z837+Z785&gt;0,(1-'Assumptions (Wind)'!Y28)*(Model!Z675+Model!Z676-Model!Z674-Z837+Z785)+Z837-Z732+Z733,Model!Z675+Model!Z676-Model!Z674+Z785-Z732+Z733)</f>
        <v>-0.06737176565</v>
      </c>
      <c r="AA889" s="160">
        <f>IF(Model!AA675+Model!AA676-Model!AA674-AA837+AA785&gt;0,(1-'Assumptions (Wind)'!Z28)*(Model!AA675+Model!AA676-Model!AA674-AA837+AA785)+AA837-AA732+AA733,Model!AA675+Model!AA676-Model!AA674+AA785-AA732+AA733)</f>
        <v>-0.05313236487</v>
      </c>
      <c r="AB889" s="160">
        <f>IF(Model!AB675+Model!AB676-Model!AB674-AB837+AB785&gt;0,(1-'Assumptions (Wind)'!AA28)*(Model!AB675+Model!AB676-Model!AB674-AB837+AB785)+AB837-AB732+AB733,Model!AB675+Model!AB676-Model!AB674+AB785-AB732+AB733)</f>
        <v>-0.03492079345</v>
      </c>
      <c r="AC889" s="160">
        <f>IF(Model!AC675+Model!AC676-Model!AC674-AC837+AC785&gt;0,(1-'Assumptions (Wind)'!AB28)*(Model!AC675+Model!AC676-Model!AC674-AC837+AC785)+AC837-AC732+AC733,Model!AC675+Model!AC676-Model!AC674+AC785-AC732+AC733)</f>
        <v>0.01375869705</v>
      </c>
      <c r="AD889" s="160">
        <f>IF(Model!AD675+Model!AD676-Model!AD674-AD837+AD785&gt;0,(1-'Assumptions (Wind)'!AC28)*(Model!AD675+Model!AD676-Model!AD674-AD837+AD785)+AD837-AD732+AD733,Model!AD675+Model!AD676-Model!AD674+AD785-AD732+AD733)</f>
        <v>0.03359026121</v>
      </c>
      <c r="AE889" s="160">
        <f>IF(Model!AE675+Model!AE676-Model!AE674-AE837+AE785&gt;0,(1-'Assumptions (Wind)'!AD28)*(Model!AE675+Model!AE676-Model!AE674-AE837+AE785)+AE837-AE732+AE733,Model!AE675+Model!AE676-Model!AE674+AE785-AE732+AE733)</f>
        <v>0.05255440402</v>
      </c>
      <c r="AF889" s="160">
        <f>IF(Model!AF675+Model!AF676-Model!AF674-AF837+AF785&gt;0,(1-'Assumptions (Wind)'!AE28)*(Model!AF675+Model!AF676-Model!AF674-AF837+AF785)+AF837-AF732+AF733,Model!AF675+Model!AF676-Model!AF674+AF785-AF732+AF733)</f>
        <v>0.06792211503</v>
      </c>
      <c r="AG889" s="160">
        <f>IF(Model!AG675+Model!AG676-Model!AG674-AG837+AG785&gt;0,(1-'Assumptions (Wind)'!AF28)*(Model!AG675+Model!AG676-Model!AG674-AG837+AG785)+AG837-AG732+AG733,Model!AG675+Model!AG676-Model!AG674+AG785-AG732+AG733)</f>
        <v>0.07406294543</v>
      </c>
      <c r="AH889" s="160">
        <f>IF(Model!AH675+Model!AH676-Model!AH674-AH837+AH785&gt;0,(1-'Assumptions (Wind)'!AG28)*(Model!AH675+Model!AH676-Model!AH674-AH837+AH785)+AH837-AH732+AH733,Model!AH675+Model!AH676-Model!AH674+AH785-AH732+AH733)</f>
        <v>0.1129177845</v>
      </c>
      <c r="AI889" s="160">
        <f>IF(Model!AI675+Model!AI676-Model!AI674-AI837+AI785&gt;0,(1-'Assumptions (Wind)'!AH28)*(Model!AI675+Model!AI676-Model!AI674-AI837+AI785)+AI837-AI732+AI733,Model!AI675+Model!AI676-Model!AI674+AI785-AI732+AI733)</f>
        <v>0.1607637023</v>
      </c>
      <c r="AJ889" s="160">
        <f>IF(Model!AJ675+Model!AJ676-Model!AJ674-AJ837+AJ785&gt;0,(1-'Assumptions (Wind)'!AI28)*(Model!AJ675+Model!AJ676-Model!AJ674-AJ837+AJ785)+AJ837-AJ732+AJ733,Model!AJ675+Model!AJ676-Model!AJ674+AJ785-AJ732+AJ733)</f>
        <v>0.2011076872</v>
      </c>
      <c r="AK889" s="160">
        <f>IF(Model!AK675+Model!AK676-Model!AK674-AK837+AK785&gt;0,(1-'Assumptions (Wind)'!AJ28)*(Model!AK675+Model!AK676-Model!AK674-AK837+AK785)+AK837-AK732+AK733,Model!AK675+Model!AK676-Model!AK674+AK785-AK732+AK733)</f>
        <v>0.2403063601</v>
      </c>
      <c r="AL889" s="160">
        <f>IF(Model!AL675+Model!AL676-Model!AL674-AL837+AL785&gt;0,(1-'Assumptions (Wind)'!AK28)*(Model!AL675+Model!AL676-Model!AL674-AL837+AL785)+AL837-AL732+AL733,Model!AL675+Model!AL676-Model!AL674+AL785-AL732+AL733)</f>
        <v>0.2846788747</v>
      </c>
      <c r="AM889" s="160">
        <f>IF(Model!AM675+Model!AM676-Model!AM674-AM837+AM785&gt;0,(1-'Assumptions (Wind)'!AL28)*(Model!AM675+Model!AM676-Model!AM674-AM837+AM785)+AM837-AM732+AM733,Model!AM675+Model!AM676-Model!AM674+AM785-AM732+AM733)</f>
        <v>0.3310966734</v>
      </c>
      <c r="AN889" s="160">
        <f>IF(Model!AN675+Model!AN676-Model!AN674-AN837+AN785&gt;0,(1-'Assumptions (Wind)'!AM28)*(Model!AN675+Model!AN676-Model!AN674-AN837+AN785)+AN837-AN732+AN733,Model!AN675+Model!AN676-Model!AN674+AN785-AN732+AN733)</f>
        <v>0.3775864565</v>
      </c>
      <c r="AO889" s="160">
        <f>IF(Model!AO675+Model!AO676-Model!AO674-AO837+AO785&gt;0,(1-'Assumptions (Wind)'!AN28)*(Model!AO675+Model!AO676-Model!AO674-AO837+AO785)+AO837-AO732+AO733,Model!AO675+Model!AO676-Model!AO674+AO785-AO732+AO733)</f>
        <v>0.4280380281</v>
      </c>
      <c r="AP889" s="160">
        <f>IF(Model!AP675+Model!AP676-Model!AP674-AP837+AP785&gt;0,(1-'Assumptions (Wind)'!AO28)*(Model!AP675+Model!AP676-Model!AP674-AP837+AP785)+AP837-AP732+AP733,Model!AP675+Model!AP676-Model!AP674+AP785-AP732+AP733)</f>
        <v>0.4840233158</v>
      </c>
      <c r="AQ889" s="160">
        <f>IF(Model!AQ675+Model!AQ676-Model!AQ674-AQ837+AQ785&gt;0,(1-'Assumptions (Wind)'!AP28)*(Model!AQ675+Model!AQ676-Model!AQ674-AQ837+AQ785)+AQ837-AQ732+AQ733,Model!AQ675+Model!AQ676-Model!AQ674+AQ785-AQ732+AQ733)</f>
        <v>0.5364461965</v>
      </c>
      <c r="AR889" s="160">
        <f>IF(Model!AR675+Model!AR676-Model!AR674-AR837+AR785&gt;0,(1-'Assumptions (Wind)'!AQ28)*(Model!AR675+Model!AR676-Model!AR674-AR837+AR785)+AR837-AR732+AR733,Model!AR675+Model!AR676-Model!AR674+AR785-AR732+AR733)</f>
        <v>0.5894032611</v>
      </c>
      <c r="AS889" s="160">
        <f>IF(Model!AS675+Model!AS676-Model!AS674-AS837+AS785&gt;0,(1-'Assumptions (Wind)'!AR28)*(Model!AS675+Model!AS676-Model!AS674-AS837+AS785)+AS837-AS732+AS733,Model!AS675+Model!AS676-Model!AS674+AS785-AS732+AS733)</f>
        <v>0.5769804173</v>
      </c>
      <c r="AT889" s="160">
        <f>IF(Model!AT675+Model!AT676-Model!AT674-AT837+AT785&gt;0,(1-'Assumptions (Wind)'!AS28)*(Model!AT675+Model!AT676-Model!AT674-AT837+AT785)+AT837-AT732+AT733,Model!AT675+Model!AT676-Model!AT674+AT785-AT732+AT733)</f>
        <v>0.6336751339</v>
      </c>
      <c r="AU889" s="160">
        <f>IF(Model!AU675+Model!AU676-Model!AU674-AU837+AU785&gt;0,(1-'Assumptions (Wind)'!AT28)*(Model!AU675+Model!AU676-Model!AU674-AU837+AU785)+AU837-AU732+AU733,Model!AU675+Model!AU676-Model!AU674+AU785-AU732+AU733)</f>
        <v>0.7554956</v>
      </c>
      <c r="AV889" s="160">
        <f>IF(Model!AV675+Model!AV676-Model!AV674-AV837+AV785&gt;0,(1-'Assumptions (Wind)'!AU28)*(Model!AV675+Model!AV676-Model!AV674-AV837+AV785)+AV837-AV732+AV733,Model!AV675+Model!AV676-Model!AV674+AV785-AV732+AV733)</f>
        <v>0.8274025309</v>
      </c>
      <c r="AW889" s="160">
        <f>IF(Model!AW675+Model!AW676-Model!AW674-AW837+AW785&gt;0,(1-'Assumptions (Wind)'!AV28)*(Model!AW675+Model!AW676-Model!AW674-AW837+AW785)+AW837-AW732+AW733,Model!AW675+Model!AW676-Model!AW674+AW785-AW732+AW733)</f>
        <v>0.8847238827</v>
      </c>
      <c r="AX889" s="160">
        <f>IF(Model!AX675+Model!AX676-Model!AX674-AX837+AX785&gt;0,(1-'Assumptions (Wind)'!AW28)*(Model!AX675+Model!AX676-Model!AX674-AX837+AX785)+AX837-AX732+AX733,Model!AX675+Model!AX676-Model!AX674+AX785-AX732+AX733)</f>
        <v>0.8892682532</v>
      </c>
      <c r="AY889" s="160">
        <f>IF(Model!AY675+Model!AY676-Model!AY674-AY837+AY785&gt;0,(1-'Assumptions (Wind)'!AX28)*(Model!AY675+Model!AY676-Model!AY674-AY837+AY785)+AY837-AY732+AY733,Model!AY675+Model!AY676-Model!AY674+AY785-AY732+AY733)</f>
        <v>0.9231315031</v>
      </c>
      <c r="AZ889" s="160">
        <f>IF(Model!AZ675+Model!AZ676-Model!AZ674-AZ837+AZ785&gt;0,(1-'Assumptions (Wind)'!AY28)*(Model!AZ675+Model!AZ676-Model!AZ674-AZ837+AZ785)+AZ837-AZ732+AZ733,Model!AZ675+Model!AZ676-Model!AZ674+AZ785-AZ732+AZ733)</f>
        <v>1.114479317</v>
      </c>
      <c r="BA889" s="160">
        <f>IF(Model!BA675+Model!BA676-Model!BA674-BA837+BA785&gt;0,(1-'Assumptions (Wind)'!AZ28)*(Model!BA675+Model!BA676-Model!BA674-BA837+BA785)+BA837-BA732+BA733,Model!BA675+Model!BA676-Model!BA674+BA785-BA732+BA733)</f>
        <v>1.300746524</v>
      </c>
    </row>
    <row r="890" ht="15.75" customHeight="1">
      <c r="A890" s="241" t="s">
        <v>64</v>
      </c>
      <c r="B890" s="159" t="s">
        <v>351</v>
      </c>
      <c r="C890" s="160">
        <f>IF(Model!C675+Model!C676-Model!C674-C837+C785&gt;0,'Assumptions (Wind)'!B28*(Model!C675+Model!C676-Model!C674-C837+C785)-'Assumptions (Wind)'!B29*Model!C673/10^3,-'Assumptions (Wind)'!B29*Model!C673/10^3)</f>
        <v>0</v>
      </c>
      <c r="D890" s="160">
        <f>IF(Model!D675+Model!D676-Model!D674-D837+D785&gt;0,'Assumptions (Wind)'!C28*(Model!D675+Model!D676-Model!D674-D837+D785)-'Assumptions (Wind)'!C29*Model!D673/10^3,-'Assumptions (Wind)'!C29*Model!D673/10^3)</f>
        <v>0</v>
      </c>
      <c r="E890" s="160">
        <f>IF(Model!E675+Model!E676-Model!E674-E837+E785&gt;0,'Assumptions (Wind)'!D28*(Model!E675+Model!E676-Model!E674-E837+E785)-'Assumptions (Wind)'!D29*Model!E673/10^3,-'Assumptions (Wind)'!D29*Model!E673/10^3)</f>
        <v>-0.00004259161553</v>
      </c>
      <c r="F890" s="160">
        <f>IF(Model!F675+Model!F676-Model!F674-F837+F785&gt;0,'Assumptions (Wind)'!E28*(Model!F675+Model!F676-Model!F674-F837+F785)-'Assumptions (Wind)'!E29*Model!F673/10^3,-'Assumptions (Wind)'!E29*Model!F673/10^3)</f>
        <v>-0.00004117817696</v>
      </c>
      <c r="G890" s="160">
        <f>IF(Model!G675+Model!G676-Model!G674-G837+G785&gt;0,'Assumptions (Wind)'!F28*(Model!G675+Model!G676-Model!G674-G837+G785)-'Assumptions (Wind)'!F29*Model!G673/10^3,-'Assumptions (Wind)'!F29*Model!G673/10^3)</f>
        <v>-0.00003992178712</v>
      </c>
      <c r="H890" s="160">
        <f>IF(Model!H675+Model!H676-Model!H674-H837+H785&gt;0,'Assumptions (Wind)'!G28*(Model!H675+Model!H676-Model!H674-H837+H785)-'Assumptions (Wind)'!G29*Model!H673/10^3,-'Assumptions (Wind)'!G29*Model!H673/10^3)</f>
        <v>-0.00003555303062</v>
      </c>
      <c r="I890" s="160">
        <f>IF(Model!I675+Model!I676-Model!I674-I837+I785&gt;0,'Assumptions (Wind)'!H28*(Model!I675+Model!I676-Model!I674-I837+I785)-'Assumptions (Wind)'!H29*Model!I673/10^3,-'Assumptions (Wind)'!H29*Model!I673/10^3)</f>
        <v>-0.0005991546984</v>
      </c>
      <c r="J890" s="160">
        <f>IF(Model!J675+Model!J676-Model!J674-J837+J785&gt;0,'Assumptions (Wind)'!I28*(Model!J675+Model!J676-Model!J674-J837+J785)-'Assumptions (Wind)'!I29*Model!J673/10^3,-'Assumptions (Wind)'!I29*Model!J673/10^3)</f>
        <v>-0.0005774391978</v>
      </c>
      <c r="K890" s="160">
        <f>IF(Model!K675+Model!K676-Model!K674-K837+K785&gt;0,'Assumptions (Wind)'!J28*(Model!K675+Model!K676-Model!K674-K837+K785)-'Assumptions (Wind)'!J29*Model!K673/10^3,-'Assumptions (Wind)'!J29*Model!K673/10^3)</f>
        <v>-0.0005453190798</v>
      </c>
      <c r="L890" s="160">
        <f>IF(Model!L675+Model!L676-Model!L674-L837+L785&gt;0,'Assumptions (Wind)'!K28*(Model!L675+Model!L676-Model!L674-L837+L785)-'Assumptions (Wind)'!K29*Model!L673/10^3,-'Assumptions (Wind)'!K29*Model!L673/10^3)</f>
        <v>-0.0003444993499</v>
      </c>
      <c r="M890" s="160">
        <f>IF(Model!M675+Model!M676-Model!M674-M837+M785&gt;0,'Assumptions (Wind)'!L28*(Model!M675+Model!M676-Model!M674-M837+M785)-'Assumptions (Wind)'!L29*Model!M673/10^3,-'Assumptions (Wind)'!L29*Model!M673/10^3)</f>
        <v>0.0001322010068</v>
      </c>
      <c r="N890" s="160">
        <f>IF(Model!N675+Model!N676-Model!N674-N837+N785&gt;0,'Assumptions (Wind)'!M28*(Model!N675+Model!N676-Model!N674-N837+N785)-'Assumptions (Wind)'!M29*Model!N673/10^3,-'Assumptions (Wind)'!M29*Model!N673/10^3)</f>
        <v>0.0002925258191</v>
      </c>
      <c r="O890" s="160">
        <f>IF(Model!O675+Model!O676-Model!O674-O837+O785&gt;0,'Assumptions (Wind)'!N28*(Model!O675+Model!O676-Model!O674-O837+O785)-'Assumptions (Wind)'!N29*Model!O673/10^3,-'Assumptions (Wind)'!N29*Model!O673/10^3)</f>
        <v>0.00009973232469</v>
      </c>
      <c r="P890" s="160">
        <f>IF(Model!P675+Model!P676-Model!P674-P837+P785&gt;0,'Assumptions (Wind)'!O28*(Model!P675+Model!P676-Model!P674-P837+P785)-'Assumptions (Wind)'!O29*Model!P673/10^3,-'Assumptions (Wind)'!O29*Model!P673/10^3)</f>
        <v>0.0002262857817</v>
      </c>
      <c r="Q890" s="160">
        <f>IF(Model!Q675+Model!Q676-Model!Q674-Q837+Q785&gt;0,'Assumptions (Wind)'!P28*(Model!Q675+Model!Q676-Model!Q674-Q837+Q785)-'Assumptions (Wind)'!P29*Model!Q673/10^3,-'Assumptions (Wind)'!P29*Model!Q673/10^3)</f>
        <v>0.0004418439245</v>
      </c>
      <c r="R890" s="160">
        <f>IF(Model!R675+Model!R676-Model!R674-R837+R785&gt;0,'Assumptions (Wind)'!Q28*(Model!R675+Model!R676-Model!R674-R837+R785)-'Assumptions (Wind)'!Q29*Model!R673/10^3,-'Assumptions (Wind)'!Q29*Model!R673/10^3)</f>
        <v>0.0001641087109</v>
      </c>
      <c r="S890" s="160">
        <f>IF(Model!S675+Model!S676-Model!S674-S837+S785&gt;0,'Assumptions (Wind)'!R28*(Model!S675+Model!S676-Model!S674-S837+S785)-'Assumptions (Wind)'!R29*Model!S673/10^3,-'Assumptions (Wind)'!R29*Model!S673/10^3)</f>
        <v>-0.0006191737412</v>
      </c>
      <c r="T890" s="160">
        <f>IF(Model!T675+Model!T676-Model!T674-T837+T785&gt;0,'Assumptions (Wind)'!S28*(Model!T675+Model!T676-Model!T674-T837+T785)-'Assumptions (Wind)'!S29*Model!T673/10^3,-'Assumptions (Wind)'!S29*Model!T673/10^3)</f>
        <v>-0.007160494441</v>
      </c>
      <c r="U890" s="160">
        <f>IF(Model!U675+Model!U676-Model!U674-U837+U785&gt;0,'Assumptions (Wind)'!T28*(Model!U675+Model!U676-Model!U674-U837+U785)-'Assumptions (Wind)'!T29*Model!U673/10^3,-'Assumptions (Wind)'!T29*Model!U673/10^3)</f>
        <v>-0.008450543566</v>
      </c>
      <c r="V890" s="160">
        <f>IF(Model!V675+Model!V676-Model!V674-V837+V785&gt;0,'Assumptions (Wind)'!U28*(Model!V675+Model!V676-Model!V674-V837+V785)-'Assumptions (Wind)'!U29*Model!V673/10^3,-'Assumptions (Wind)'!U29*Model!V673/10^3)</f>
        <v>-0.009579135799</v>
      </c>
      <c r="W890" s="160">
        <f>IF(Model!W675+Model!W676-Model!W674-W837+W785&gt;0,'Assumptions (Wind)'!V28*(Model!W675+Model!W676-Model!W674-W837+W785)-'Assumptions (Wind)'!V29*Model!W673/10^3,-'Assumptions (Wind)'!V29*Model!W673/10^3)</f>
        <v>-0.0097697054</v>
      </c>
      <c r="X890" s="160">
        <f>IF(Model!X675+Model!X676-Model!X674-X837+X785&gt;0,'Assumptions (Wind)'!W28*(Model!X675+Model!X676-Model!X674-X837+X785)-'Assumptions (Wind)'!W29*Model!X673/10^3,-'Assumptions (Wind)'!W29*Model!X673/10^3)</f>
        <v>-0.01818744314</v>
      </c>
      <c r="Y890" s="160">
        <f>IF(Model!Y675+Model!Y676-Model!Y674-Y837+Y785&gt;0,'Assumptions (Wind)'!X28*(Model!Y675+Model!Y676-Model!Y674-Y837+Y785)-'Assumptions (Wind)'!X29*Model!Y673/10^3,-'Assumptions (Wind)'!X29*Model!Y673/10^3)</f>
        <v>-0.02693624316</v>
      </c>
      <c r="Z890" s="160">
        <f>IF(Model!Z675+Model!Z676-Model!Z674-Z837+Z785&gt;0,'Assumptions (Wind)'!Y28*(Model!Z675+Model!Z676-Model!Z674-Z837+Z785)-'Assumptions (Wind)'!Y29*Model!Z673/10^3,-'Assumptions (Wind)'!Y29*Model!Z673/10^3)</f>
        <v>-0.03602594636</v>
      </c>
      <c r="AA890" s="160">
        <f>IF(Model!AA675+Model!AA676-Model!AA674-AA837+AA785&gt;0,'Assumptions (Wind)'!Z28*(Model!AA675+Model!AA676-Model!AA674-AA837+AA785)-'Assumptions (Wind)'!Z29*Model!AA673/10^3,-'Assumptions (Wind)'!Z29*Model!AA673/10^3)</f>
        <v>-0.04546665414</v>
      </c>
      <c r="AB890" s="160">
        <f>IF(Model!AB675+Model!AB676-Model!AB674-AB837+AB785&gt;0,'Assumptions (Wind)'!AA28*(Model!AB675+Model!AB676-Model!AB674-AB837+AB785)-'Assumptions (Wind)'!AA29*Model!AB673/10^3,-'Assumptions (Wind)'!AA29*Model!AB673/10^3)</f>
        <v>-0.0552687349</v>
      </c>
      <c r="AC890" s="160">
        <f>IF(Model!AC675+Model!AC676-Model!AC674-AC837+AC785&gt;0,'Assumptions (Wind)'!AB28*(Model!AC675+Model!AC676-Model!AC674-AC837+AC785)-'Assumptions (Wind)'!AB29*Model!AC673/10^3,-'Assumptions (Wind)'!AB29*Model!AC673/10^3)</f>
        <v>-0.06544283069</v>
      </c>
      <c r="AD890" s="160">
        <f>IF(Model!AD675+Model!AD676-Model!AD674-AD837+AD785&gt;0,'Assumptions (Wind)'!AC28*(Model!AD675+Model!AD676-Model!AD674-AD837+AD785)-'Assumptions (Wind)'!AC29*Model!AD673/10^3,-'Assumptions (Wind)'!AC29*Model!AD673/10^3)</f>
        <v>-0.07599986393</v>
      </c>
      <c r="AE890" s="160">
        <f>IF(Model!AE675+Model!AE676-Model!AE674-AE837+AE785&gt;0,'Assumptions (Wind)'!AD28*(Model!AE675+Model!AE676-Model!AE674-AE837+AE785)-'Assumptions (Wind)'!AD29*Model!AE673/10^3,-'Assumptions (Wind)'!AD29*Model!AE673/10^3)</f>
        <v>-0.08473396637</v>
      </c>
      <c r="AF890" s="160">
        <f>IF(Model!AF675+Model!AF676-Model!AF674-AF837+AF785&gt;0,'Assumptions (Wind)'!AE28*(Model!AF675+Model!AF676-Model!AF674-AF837+AF785)-'Assumptions (Wind)'!AE29*Model!AF673/10^3,-'Assumptions (Wind)'!AE29*Model!AF673/10^3)</f>
        <v>-0.08652512593</v>
      </c>
      <c r="AG890" s="160">
        <f>IF(Model!AG675+Model!AG676-Model!AG674-AG837+AG785&gt;0,'Assumptions (Wind)'!AF28*(Model!AG675+Model!AG676-Model!AG674-AG837+AG785)-'Assumptions (Wind)'!AF29*Model!AG673/10^3,-'Assumptions (Wind)'!AF29*Model!AG673/10^3)</f>
        <v>-0.08821100138</v>
      </c>
      <c r="AH890" s="160">
        <f>IF(Model!AH675+Model!AH676-Model!AH674-AH837+AH785&gt;0,'Assumptions (Wind)'!AG28*(Model!AH675+Model!AH676-Model!AH674-AH837+AH785)-'Assumptions (Wind)'!AG29*Model!AH673/10^3,-'Assumptions (Wind)'!AG29*Model!AH673/10^3)</f>
        <v>-0.08939934407</v>
      </c>
      <c r="AI890" s="160">
        <f>IF(Model!AI675+Model!AI676-Model!AI674-AI837+AI785&gt;0,'Assumptions (Wind)'!AH28*(Model!AI675+Model!AI676-Model!AI674-AI837+AI785)-'Assumptions (Wind)'!AH29*Model!AI673/10^3,-'Assumptions (Wind)'!AH29*Model!AI673/10^3)</f>
        <v>-0.09307256297</v>
      </c>
      <c r="AJ890" s="160">
        <f>IF(Model!AJ675+Model!AJ676-Model!AJ674-AJ837+AJ785&gt;0,'Assumptions (Wind)'!AI28*(Model!AJ675+Model!AJ676-Model!AJ674-AJ837+AJ785)-'Assumptions (Wind)'!AI29*Model!AJ673/10^3,-'Assumptions (Wind)'!AI29*Model!AJ673/10^3)</f>
        <v>-0.09653754926</v>
      </c>
      <c r="AK890" s="160">
        <f>IF(Model!AK675+Model!AK676-Model!AK674-AK837+AK785&gt;0,'Assumptions (Wind)'!AJ28*(Model!AK675+Model!AK676-Model!AK674-AK837+AK785)-'Assumptions (Wind)'!AJ29*Model!AK673/10^3,-'Assumptions (Wind)'!AJ29*Model!AK673/10^3)</f>
        <v>-0.09814848455</v>
      </c>
      <c r="AL890" s="160">
        <f>IF(Model!AL675+Model!AL676-Model!AL674-AL837+AL785&gt;0,'Assumptions (Wind)'!AK28*(Model!AL675+Model!AL676-Model!AL674-AL837+AL785)-'Assumptions (Wind)'!AK29*Model!AL673/10^3,-'Assumptions (Wind)'!AK29*Model!AL673/10^3)</f>
        <v>-0.09963759332</v>
      </c>
      <c r="AM890" s="160">
        <f>IF(Model!AM675+Model!AM676-Model!AM674-AM837+AM785&gt;0,'Assumptions (Wind)'!AL28*(Model!AM675+Model!AM676-Model!AM674-AM837+AM785)-'Assumptions (Wind)'!AL29*Model!AM673/10^3,-'Assumptions (Wind)'!AL29*Model!AM673/10^3)</f>
        <v>-0.1020995238</v>
      </c>
      <c r="AN890" s="160">
        <f>IF(Model!AN675+Model!AN676-Model!AN674-AN837+AN785&gt;0,'Assumptions (Wind)'!AM28*(Model!AN675+Model!AN676-Model!AN674-AN837+AN785)-'Assumptions (Wind)'!AM29*Model!AN673/10^3,-'Assumptions (Wind)'!AM29*Model!AN673/10^3)</f>
        <v>-0.1043998675</v>
      </c>
      <c r="AO890" s="160">
        <f>IF(Model!AO675+Model!AO676-Model!AO674-AO837+AO785&gt;0,'Assumptions (Wind)'!AN28*(Model!AO675+Model!AO676-Model!AO674-AO837+AO785)-'Assumptions (Wind)'!AN29*Model!AO673/10^3,-'Assumptions (Wind)'!AN29*Model!AO673/10^3)</f>
        <v>-0.1062346053</v>
      </c>
      <c r="AP890" s="160">
        <f>IF(Model!AP675+Model!AP676-Model!AP674-AP837+AP785&gt;0,'Assumptions (Wind)'!AO28*(Model!AP675+Model!AP676-Model!AP674-AP837+AP785)-'Assumptions (Wind)'!AO29*Model!AP673/10^3,-'Assumptions (Wind)'!AO29*Model!AP673/10^3)</f>
        <v>-0.1076432316</v>
      </c>
      <c r="AQ890" s="160">
        <f>IF(Model!AQ675+Model!AQ676-Model!AQ674-AQ837+AQ785&gt;0,'Assumptions (Wind)'!AP28*(Model!AQ675+Model!AQ676-Model!AQ674-AQ837+AQ785)-'Assumptions (Wind)'!AP29*Model!AQ673/10^3,-'Assumptions (Wind)'!AP29*Model!AQ673/10^3)</f>
        <v>-0.1104823564</v>
      </c>
      <c r="AR890" s="160">
        <f>IF(Model!AR675+Model!AR676-Model!AR674-AR837+AR785&gt;0,'Assumptions (Wind)'!AQ28*(Model!AR675+Model!AR676-Model!AR674-AR837+AR785)-'Assumptions (Wind)'!AQ29*Model!AR673/10^3,-'Assumptions (Wind)'!AQ29*Model!AR673/10^3)</f>
        <v>-0.1136142181</v>
      </c>
      <c r="AS890" s="160">
        <f>IF(Model!AS675+Model!AS676-Model!AS674-AS837+AS785&gt;0,'Assumptions (Wind)'!AR28*(Model!AS675+Model!AS676-Model!AS674-AS837+AS785)-'Assumptions (Wind)'!AR29*Model!AS673/10^3,-'Assumptions (Wind)'!AR29*Model!AS673/10^3)</f>
        <v>-0.1157579095</v>
      </c>
      <c r="AT890" s="160">
        <f>IF(Model!AT675+Model!AT676-Model!AT674-AT837+AT785&gt;0,'Assumptions (Wind)'!AS28*(Model!AT675+Model!AT676-Model!AT674-AT837+AT785)-'Assumptions (Wind)'!AS29*Model!AT673/10^3,-'Assumptions (Wind)'!AS29*Model!AT673/10^3)</f>
        <v>-0.1189883886</v>
      </c>
      <c r="AU890" s="160">
        <f>IF(Model!AU675+Model!AU676-Model!AU674-AU837+AU785&gt;0,'Assumptions (Wind)'!AT28*(Model!AU675+Model!AU676-Model!AU674-AU837+AU785)-'Assumptions (Wind)'!AT29*Model!AU673/10^3,-'Assumptions (Wind)'!AT29*Model!AU673/10^3)</f>
        <v>-0.1416363091</v>
      </c>
      <c r="AV890" s="160">
        <f>IF(Model!AV675+Model!AV676-Model!AV674-AV837+AV785&gt;0,'Assumptions (Wind)'!AU28*(Model!AV675+Model!AV676-Model!AV674-AV837+AV785)-'Assumptions (Wind)'!AU29*Model!AV673/10^3,-'Assumptions (Wind)'!AU29*Model!AV673/10^3)</f>
        <v>-0.1539013921</v>
      </c>
      <c r="AW890" s="160">
        <f>IF(Model!AW675+Model!AW676-Model!AW674-AW837+AW785&gt;0,'Assumptions (Wind)'!AV28*(Model!AW675+Model!AW676-Model!AW674-AW837+AW785)-'Assumptions (Wind)'!AV29*Model!AW673/10^3,-'Assumptions (Wind)'!AV29*Model!AW673/10^3)</f>
        <v>-0.1457944385</v>
      </c>
      <c r="AX890" s="160">
        <f>IF(Model!AX675+Model!AX676-Model!AX674-AX837+AX785&gt;0,'Assumptions (Wind)'!AW28*(Model!AX675+Model!AX676-Model!AX674-AX837+AX785)-'Assumptions (Wind)'!AW29*Model!AX673/10^3,-'Assumptions (Wind)'!AW29*Model!AX673/10^3)</f>
        <v>-0.1420541632</v>
      </c>
      <c r="AY890" s="160">
        <f>IF(Model!AY675+Model!AY676-Model!AY674-AY837+AY785&gt;0,'Assumptions (Wind)'!AX28*(Model!AY675+Model!AY676-Model!AY674-AY837+AY785)-'Assumptions (Wind)'!AX29*Model!AY673/10^3,-'Assumptions (Wind)'!AX29*Model!AY673/10^3)</f>
        <v>-0.138687003</v>
      </c>
      <c r="AZ890" s="160">
        <f>IF(Model!AZ675+Model!AZ676-Model!AZ674-AZ837+AZ785&gt;0,'Assumptions (Wind)'!AY28*(Model!AZ675+Model!AZ676-Model!AZ674-AZ837+AZ785)-'Assumptions (Wind)'!AY29*Model!AZ673/10^3,-'Assumptions (Wind)'!AY29*Model!AZ673/10^3)</f>
        <v>-0.147443964</v>
      </c>
      <c r="BA890" s="160">
        <f>IF(Model!BA675+Model!BA676-Model!BA674-BA837+BA785&gt;0,'Assumptions (Wind)'!AZ28*(Model!BA675+Model!BA676-Model!BA674-BA837+BA785)-'Assumptions (Wind)'!AZ29*Model!BA673/10^3,-'Assumptions (Wind)'!AZ29*Model!BA673/10^3)</f>
        <v>-0.1677308805</v>
      </c>
    </row>
    <row r="891" ht="15.75" customHeight="1">
      <c r="A891" s="245" t="s">
        <v>363</v>
      </c>
      <c r="B891" s="246" t="s">
        <v>364</v>
      </c>
      <c r="C891" s="247">
        <f>'Assumptions (Wind)'!$V$27*C677/10^9</f>
        <v>0.0011142</v>
      </c>
      <c r="D891" s="247">
        <f>'Assumptions (Wind)'!$V$27*D677/10^9</f>
        <v>0</v>
      </c>
      <c r="E891" s="247">
        <f>'Assumptions (Wind)'!$V$27*E677/10^9</f>
        <v>0</v>
      </c>
      <c r="F891" s="247">
        <f>'Assumptions (Wind)'!$V$27*F677/10^9</f>
        <v>0</v>
      </c>
      <c r="G891" s="247">
        <f>'Assumptions (Wind)'!$V$27*G677/10^9</f>
        <v>0.016713</v>
      </c>
      <c r="H891" s="247">
        <f>'Assumptions (Wind)'!$V$27*H677/10^9</f>
        <v>0</v>
      </c>
      <c r="I891" s="247">
        <f>'Assumptions (Wind)'!$V$27*I677/10^9</f>
        <v>0</v>
      </c>
      <c r="J891" s="247">
        <f>'Assumptions (Wind)'!$V$27*J677/10^9</f>
        <v>0</v>
      </c>
      <c r="K891" s="247">
        <f>'Assumptions (Wind)'!$V$27*K677/1000000000</f>
        <v>0</v>
      </c>
      <c r="L891" s="247">
        <f>'Assumptions (Wind)'!$V$27*L677/1000000000</f>
        <v>0</v>
      </c>
      <c r="M891" s="247">
        <f>'Assumptions (Wind)'!$V$27*M677/1000000000</f>
        <v>0</v>
      </c>
      <c r="N891" s="247">
        <f>'Assumptions (Wind)'!$V$27*N677/1000000000</f>
        <v>0</v>
      </c>
      <c r="O891" s="247">
        <f>'Assumptions (Wind)'!$V$27*O677/1000000000</f>
        <v>0</v>
      </c>
      <c r="P891" s="247">
        <f>'Assumptions (Wind)'!$V$27*P677/1000000000</f>
        <v>0</v>
      </c>
      <c r="Q891" s="247">
        <f>'Assumptions (Wind)'!$V$27*Q677/1000000000</f>
        <v>0</v>
      </c>
      <c r="R891" s="247">
        <f>'Assumptions (Wind)'!$V$27*R677/1000000000</f>
        <v>0</v>
      </c>
      <c r="S891" s="247">
        <f>'Assumptions (Wind)'!$V$27*S677/1000000000</f>
        <v>0.128752</v>
      </c>
      <c r="T891" s="247">
        <f>'Assumptions (Wind)'!$V$27*T677/1000000000</f>
        <v>0</v>
      </c>
      <c r="U891" s="247">
        <f>'Assumptions (Wind)'!$V$27*U677/1000000000</f>
        <v>0</v>
      </c>
      <c r="V891" s="247">
        <f>'Assumptions (Wind)'!$V$27*V677/1000000000</f>
        <v>0</v>
      </c>
      <c r="W891" s="247">
        <f>'Assumptions (Wind)'!$V$27*W677/1000000000</f>
        <v>0</v>
      </c>
      <c r="X891" s="247">
        <f>'Assumptions (Wind)'!$V$27*X677/1000000000</f>
        <v>0.09629141753</v>
      </c>
      <c r="Y891" s="247">
        <f>'Assumptions (Wind)'!$V$27*Y677/1000000000</f>
        <v>0.09629141753</v>
      </c>
      <c r="Z891" s="247">
        <f>'Assumptions (Wind)'!$V$27*Z677/1000000000</f>
        <v>0.09629141753</v>
      </c>
      <c r="AA891" s="247">
        <f>'Assumptions (Wind)'!$V$27*AA677/1000000000</f>
        <v>0.09629141753</v>
      </c>
      <c r="AB891" s="247">
        <f>'Assumptions (Wind)'!$V$27*AB677/1000000000</f>
        <v>0.09629141753</v>
      </c>
      <c r="AC891" s="247">
        <f>'Assumptions (Wind)'!$V$27*AC677/1000000000</f>
        <v>0.09629141753</v>
      </c>
      <c r="AD891" s="247">
        <f>'Assumptions (Wind)'!$V$27*AD677/1000000000</f>
        <v>0.09629141753</v>
      </c>
      <c r="AE891" s="247">
        <f>'Assumptions (Wind)'!$V$27*AE677/1000000000</f>
        <v>0.09740561753</v>
      </c>
      <c r="AF891" s="247">
        <f>'Assumptions (Wind)'!$V$27*AF677/1000000000</f>
        <v>0.09629141753</v>
      </c>
      <c r="AG891" s="247">
        <f>'Assumptions (Wind)'!$V$27*AG677/1000000000</f>
        <v>0.09629141753</v>
      </c>
      <c r="AH891" s="247">
        <f>'Assumptions (Wind)'!$V$27*AH677/1000000000</f>
        <v>0.09629141753</v>
      </c>
      <c r="AI891" s="247">
        <f>'Assumptions (Wind)'!$V$27*AI677/1000000000</f>
        <v>0.1130044175</v>
      </c>
      <c r="AJ891" s="247">
        <f>'Assumptions (Wind)'!$V$27*AJ677/1000000000</f>
        <v>0.09629141753</v>
      </c>
      <c r="AK891" s="247">
        <f>'Assumptions (Wind)'!$V$27*AK677/1000000000</f>
        <v>0.09629141753</v>
      </c>
      <c r="AL891" s="247">
        <f>'Assumptions (Wind)'!$V$27*AL677/1000000000</f>
        <v>0.09629141753</v>
      </c>
      <c r="AM891" s="247">
        <f>'Assumptions (Wind)'!$V$27*AM677/1000000000</f>
        <v>0.09629141753</v>
      </c>
      <c r="AN891" s="247">
        <f>'Assumptions (Wind)'!$V$27*AN677/1000000000</f>
        <v>0.09629141753</v>
      </c>
      <c r="AO891" s="247">
        <f>'Assumptions (Wind)'!$V$27*AO677/1000000000</f>
        <v>0.09629141753</v>
      </c>
      <c r="AP891" s="247">
        <f>'Assumptions (Wind)'!$V$27*AP677/1000000000</f>
        <v>0.09629141753</v>
      </c>
      <c r="AQ891" s="247">
        <f>'Assumptions (Wind)'!$V$27*AQ677/1000000000</f>
        <v>0.09629141753</v>
      </c>
      <c r="AR891" s="247">
        <f>'Assumptions (Wind)'!$V$27*AR677/1000000000</f>
        <v>0.09629141753</v>
      </c>
      <c r="AS891" s="247">
        <f>'Assumptions (Wind)'!$V$27*AS677/1000000000</f>
        <v>0.09629141753</v>
      </c>
      <c r="AT891" s="247">
        <f>'Assumptions (Wind)'!$V$27*AT677/1000000000</f>
        <v>0.09629141753</v>
      </c>
      <c r="AU891" s="247">
        <f>'Assumptions (Wind)'!$V$27*AU677/1000000000</f>
        <v>0.2250434175</v>
      </c>
      <c r="AV891" s="247">
        <f>'Assumptions (Wind)'!$V$27*AV677/1000000000</f>
        <v>0.09629141753</v>
      </c>
      <c r="AW891" s="247">
        <f>'Assumptions (Wind)'!$V$27*AW677/1000000000</f>
        <v>0.09629141753</v>
      </c>
      <c r="AX891" s="247">
        <f>'Assumptions (Wind)'!$V$27*AX677/1000000000</f>
        <v>0.09629141753</v>
      </c>
      <c r="AY891" s="247">
        <f>'Assumptions (Wind)'!$V$27*AY677/1000000000</f>
        <v>0.09629141753</v>
      </c>
      <c r="AZ891" s="247">
        <f>'Assumptions (Wind)'!$V$27*AZ677/1000000000</f>
        <v>0.1925828351</v>
      </c>
      <c r="BA891" s="247">
        <f>'Assumptions (Wind)'!$V$27*BA677/1000000000</f>
        <v>0.1925828351</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3.2</v>
      </c>
      <c r="AL895" s="252">
        <f>'Assumptions (Solar)'!AK51</f>
        <v>0</v>
      </c>
      <c r="AM895" s="252">
        <f>'Assumptions (Solar)'!AL51</f>
        <v>7.4</v>
      </c>
      <c r="AN895" s="252">
        <f>'Assumptions (Solar)'!AM51</f>
        <v>26.5</v>
      </c>
      <c r="AO895" s="252">
        <f>'Assumptions (Solar)'!AN51</f>
        <v>111.6</v>
      </c>
      <c r="AP895" s="252">
        <f>'Assumptions (Solar)'!AO51</f>
        <v>282.4</v>
      </c>
      <c r="AQ895" s="252">
        <f>'Assumptions (Solar)'!AP51</f>
        <v>408.4</v>
      </c>
      <c r="AR895" s="252">
        <f>'Assumptions (Solar)'!AQ51</f>
        <v>1090.3</v>
      </c>
      <c r="AS895" s="252">
        <f>'Assumptions (Solar)'!AR51</f>
        <v>1654.1</v>
      </c>
      <c r="AT895" s="252">
        <f>'Assumptions (Solar)'!AS51</f>
        <v>1461.1</v>
      </c>
      <c r="AU895" s="252">
        <f>'Assumptions (Solar)'!AT51</f>
        <v>880.2</v>
      </c>
      <c r="AV895" s="252">
        <f>'Assumptions (Solar)'!AU51</f>
        <v>0</v>
      </c>
      <c r="AW895" s="252">
        <f>'Assumptions (Solar)'!AV51</f>
        <v>0</v>
      </c>
      <c r="AX895" s="253">
        <f>'Assumptions (Solar)'!AW51</f>
        <v>1419.776799</v>
      </c>
      <c r="AY895" s="253">
        <f>'Assumptions (Solar)'!AX51</f>
        <v>1419.776799</v>
      </c>
      <c r="AZ895" s="253">
        <f>'Assumptions (Solar)'!AY51</f>
        <v>1419.776799</v>
      </c>
      <c r="BA895" s="253">
        <f>'Assumptions (Solar)'!AZ51</f>
        <v>1419.776799</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6805.4</v>
      </c>
      <c r="Y896" s="167">
        <f>X896-'Assumptions (Solar)'!X51+X902</f>
        <v>8225.176799</v>
      </c>
      <c r="Z896" s="167">
        <f>Y896-'Assumptions (Solar)'!Y51+Y902</f>
        <v>9644.953598</v>
      </c>
      <c r="AA896" s="167">
        <f>Z896-'Assumptions (Solar)'!Z51+Z902</f>
        <v>11064.7304</v>
      </c>
      <c r="AB896" s="167">
        <f>AA896-'Assumptions (Solar)'!AA51+AA902</f>
        <v>12484.5072</v>
      </c>
      <c r="AC896" s="167">
        <f>AB896-'Assumptions (Solar)'!AB51+AB902</f>
        <v>13904.28399</v>
      </c>
      <c r="AD896" s="167">
        <f>AC896-'Assumptions (Solar)'!AC51+AC902</f>
        <v>15324.06079</v>
      </c>
      <c r="AE896" s="167">
        <f>AD896-'Assumptions (Solar)'!AD51+AD902</f>
        <v>16743.83759</v>
      </c>
      <c r="AF896" s="167">
        <f>AE896-'Assumptions (Solar)'!AE51+AE902</f>
        <v>18163.61439</v>
      </c>
      <c r="AG896" s="167">
        <f>AF896-'Assumptions (Solar)'!AF51+AF902</f>
        <v>19583.39119</v>
      </c>
      <c r="AH896" s="167">
        <f>AG896-'Assumptions (Solar)'!AG51+AG902</f>
        <v>21003.16799</v>
      </c>
      <c r="AI896" s="167">
        <f>AH896-'Assumptions (Solar)'!AH51+AH902</f>
        <v>22422.94479</v>
      </c>
      <c r="AJ896" s="167">
        <f>AI896-'Assumptions (Solar)'!AI51+AI902</f>
        <v>23842.72159</v>
      </c>
      <c r="AK896" s="167">
        <f>AJ896-'Assumptions (Solar)'!AJ51+AJ902</f>
        <v>25259.29839</v>
      </c>
      <c r="AL896" s="167">
        <f>AK896-'Assumptions (Solar)'!AK51+AK902</f>
        <v>26682.27518</v>
      </c>
      <c r="AM896" s="167">
        <f>AL896-'Assumptions (Solar)'!AL51+AL902</f>
        <v>28094.65198</v>
      </c>
      <c r="AN896" s="167">
        <f>AM896-'Assumptions (Solar)'!AM51+AM902</f>
        <v>29495.32878</v>
      </c>
      <c r="AO896" s="167">
        <f>AN896-'Assumptions (Solar)'!AN51+AN902</f>
        <v>30830.00558</v>
      </c>
      <c r="AP896" s="167">
        <f>AO896-'Assumptions (Solar)'!AO51+AO902</f>
        <v>32078.98238</v>
      </c>
      <c r="AQ896" s="167">
        <f>AP896-'Assumptions (Solar)'!AP51+AP902</f>
        <v>33372.75918</v>
      </c>
      <c r="AR896" s="167">
        <f>AQ896-'Assumptions (Solar)'!AQ51+AQ902</f>
        <v>34110.63598</v>
      </c>
      <c r="AS896" s="167">
        <f>AR896-'Assumptions (Solar)'!AR51+AR902</f>
        <v>34966.61278</v>
      </c>
      <c r="AT896" s="167">
        <f>AS896-'Assumptions (Solar)'!AS51+AS902</f>
        <v>36579.38958</v>
      </c>
      <c r="AU896" s="167">
        <f>AT896-'Assumptions (Solar)'!AT51+AT902</f>
        <v>38580.06637</v>
      </c>
      <c r="AV896" s="167">
        <f>AU896-'Assumptions (Solar)'!AU51+AU902</f>
        <v>40880.04317</v>
      </c>
      <c r="AW896" s="167">
        <f>AV896-'Assumptions (Solar)'!AV51+AV902</f>
        <v>42299.81997</v>
      </c>
      <c r="AX896" s="167">
        <f>AW896-'Assumptions (Solar)'!AW51+AW902</f>
        <v>42299.81997</v>
      </c>
      <c r="AY896" s="167">
        <f>AX896-'Assumptions (Solar)'!AX51+AX902</f>
        <v>43719.59677</v>
      </c>
      <c r="AZ896" s="167">
        <f>AY896-'Assumptions (Solar)'!AY51+AY902</f>
        <v>45139.37357</v>
      </c>
      <c r="BA896" s="167">
        <f>AZ896-'Assumptions (Solar)'!AZ51+AZ902</f>
        <v>46559.15037</v>
      </c>
    </row>
    <row r="897" ht="15.75" customHeight="1">
      <c r="A897" s="254" t="s">
        <v>350</v>
      </c>
      <c r="B897" s="150" t="s">
        <v>149</v>
      </c>
      <c r="C897" s="151">
        <v>0.0</v>
      </c>
      <c r="D897" s="151">
        <v>0.0</v>
      </c>
      <c r="E897" s="151">
        <v>0.0</v>
      </c>
      <c r="F897" s="151">
        <v>0.0</v>
      </c>
      <c r="G897" s="151">
        <v>0.0</v>
      </c>
      <c r="H897" s="151">
        <v>0.0</v>
      </c>
      <c r="I897" s="151">
        <v>0.0</v>
      </c>
      <c r="J897" s="151">
        <v>0.0</v>
      </c>
      <c r="K897" s="151">
        <v>3.2</v>
      </c>
      <c r="L897" s="151">
        <v>3.2</v>
      </c>
      <c r="M897" s="151">
        <v>10.6</v>
      </c>
      <c r="N897" s="151">
        <v>37.1</v>
      </c>
      <c r="O897" s="151">
        <v>148.7</v>
      </c>
      <c r="P897" s="151">
        <v>431.1</v>
      </c>
      <c r="Q897" s="151">
        <v>839.5</v>
      </c>
      <c r="R897" s="151">
        <v>1929.8</v>
      </c>
      <c r="S897" s="151">
        <v>3583.9</v>
      </c>
      <c r="T897" s="151">
        <v>5045.0</v>
      </c>
      <c r="U897" s="151">
        <v>5925.2</v>
      </c>
      <c r="V897" s="172">
        <f t="shared" ref="V897:W897" si="37">U897+U902</f>
        <v>6805.4</v>
      </c>
      <c r="W897" s="172">
        <f t="shared" si="37"/>
        <v>6805.4</v>
      </c>
      <c r="X897" s="154">
        <f t="shared" ref="X897:AZ897" si="38">W897+($BA$897-$W$897)/($BA$2-$W$2)</f>
        <v>8225.176799</v>
      </c>
      <c r="Y897" s="154">
        <f t="shared" si="38"/>
        <v>9644.953598</v>
      </c>
      <c r="Z897" s="154">
        <f t="shared" si="38"/>
        <v>11064.7304</v>
      </c>
      <c r="AA897" s="154">
        <f t="shared" si="38"/>
        <v>12484.5072</v>
      </c>
      <c r="AB897" s="154">
        <f t="shared" si="38"/>
        <v>13904.28399</v>
      </c>
      <c r="AC897" s="154">
        <f t="shared" si="38"/>
        <v>15324.06079</v>
      </c>
      <c r="AD897" s="154">
        <f t="shared" si="38"/>
        <v>16743.83759</v>
      </c>
      <c r="AE897" s="154">
        <f t="shared" si="38"/>
        <v>18163.61439</v>
      </c>
      <c r="AF897" s="154">
        <f t="shared" si="38"/>
        <v>19583.39119</v>
      </c>
      <c r="AG897" s="154">
        <f t="shared" si="38"/>
        <v>21003.16799</v>
      </c>
      <c r="AH897" s="154">
        <f t="shared" si="38"/>
        <v>22422.94479</v>
      </c>
      <c r="AI897" s="154">
        <f t="shared" si="38"/>
        <v>23842.72159</v>
      </c>
      <c r="AJ897" s="154">
        <f t="shared" si="38"/>
        <v>25262.49839</v>
      </c>
      <c r="AK897" s="154">
        <f t="shared" si="38"/>
        <v>26682.27518</v>
      </c>
      <c r="AL897" s="154">
        <f t="shared" si="38"/>
        <v>28102.05198</v>
      </c>
      <c r="AM897" s="154">
        <f t="shared" si="38"/>
        <v>29521.82878</v>
      </c>
      <c r="AN897" s="154">
        <f t="shared" si="38"/>
        <v>30941.60558</v>
      </c>
      <c r="AO897" s="154">
        <f t="shared" si="38"/>
        <v>32361.38238</v>
      </c>
      <c r="AP897" s="154">
        <f t="shared" si="38"/>
        <v>33781.15918</v>
      </c>
      <c r="AQ897" s="154">
        <f t="shared" si="38"/>
        <v>35200.93598</v>
      </c>
      <c r="AR897" s="154">
        <f t="shared" si="38"/>
        <v>36620.71278</v>
      </c>
      <c r="AS897" s="154">
        <f t="shared" si="38"/>
        <v>38040.48958</v>
      </c>
      <c r="AT897" s="154">
        <f t="shared" si="38"/>
        <v>39460.26637</v>
      </c>
      <c r="AU897" s="154">
        <f t="shared" si="38"/>
        <v>40880.04317</v>
      </c>
      <c r="AV897" s="154">
        <f t="shared" si="38"/>
        <v>42299.81997</v>
      </c>
      <c r="AW897" s="154">
        <f t="shared" si="38"/>
        <v>43719.59677</v>
      </c>
      <c r="AX897" s="154">
        <f t="shared" si="38"/>
        <v>45139.37357</v>
      </c>
      <c r="AY897" s="154">
        <f t="shared" si="38"/>
        <v>46559.15037</v>
      </c>
      <c r="AZ897" s="154">
        <f t="shared" si="38"/>
        <v>47978.92717</v>
      </c>
      <c r="BA897" s="155">
        <f>Inputs!$H$8</f>
        <v>49398.70397</v>
      </c>
    </row>
    <row r="898" ht="15.75" customHeight="1">
      <c r="A898" s="255" t="s">
        <v>28</v>
      </c>
      <c r="B898" s="159" t="s">
        <v>150</v>
      </c>
      <c r="C898" s="156">
        <v>0.0</v>
      </c>
      <c r="D898" s="156">
        <v>0.0</v>
      </c>
      <c r="E898" s="156">
        <v>0.0</v>
      </c>
      <c r="F898" s="156">
        <v>0.0</v>
      </c>
      <c r="G898" s="156">
        <v>0.0</v>
      </c>
      <c r="H898" s="156">
        <v>0.0</v>
      </c>
      <c r="I898" s="156">
        <v>0.0</v>
      </c>
      <c r="J898" s="156">
        <v>0.0</v>
      </c>
      <c r="K898" s="156">
        <v>0.001801</v>
      </c>
      <c r="L898" s="156">
        <v>0.004563</v>
      </c>
      <c r="M898" s="156">
        <v>0.01134</v>
      </c>
      <c r="N898" s="156">
        <v>0.01738</v>
      </c>
      <c r="O898" s="156">
        <v>0.154595</v>
      </c>
      <c r="P898" s="156">
        <v>0.379669</v>
      </c>
      <c r="Q898" s="156">
        <v>0.880623</v>
      </c>
      <c r="R898" s="156">
        <v>1.583398</v>
      </c>
      <c r="S898" s="156">
        <v>4.4169</v>
      </c>
      <c r="T898" s="156">
        <v>7.538865</v>
      </c>
      <c r="U898" s="156">
        <v>9.467408</v>
      </c>
      <c r="V898" s="157">
        <f t="shared" ref="V898:W898" si="39">if($U$898&gt;0,(V897/$U$897)*$U$898,U$898)</f>
        <v>10.8738099</v>
      </c>
      <c r="W898" s="157">
        <f t="shared" si="39"/>
        <v>10.8738099</v>
      </c>
      <c r="X898" s="154">
        <f t="shared" ref="X898:AZ898" si="40">W898+($BA$898-$W$898)/($BA$2-$W$2)</f>
        <v>13.59746656</v>
      </c>
      <c r="Y898" s="154">
        <f t="shared" si="40"/>
        <v>16.32112323</v>
      </c>
      <c r="Z898" s="154">
        <f t="shared" si="40"/>
        <v>19.04477989</v>
      </c>
      <c r="AA898" s="154">
        <f t="shared" si="40"/>
        <v>21.76843656</v>
      </c>
      <c r="AB898" s="154">
        <f t="shared" si="40"/>
        <v>24.49209322</v>
      </c>
      <c r="AC898" s="154">
        <f t="shared" si="40"/>
        <v>27.21574989</v>
      </c>
      <c r="AD898" s="154">
        <f t="shared" si="40"/>
        <v>29.93940655</v>
      </c>
      <c r="AE898" s="154">
        <f t="shared" si="40"/>
        <v>32.66306322</v>
      </c>
      <c r="AF898" s="154">
        <f t="shared" si="40"/>
        <v>35.38671988</v>
      </c>
      <c r="AG898" s="154">
        <f t="shared" si="40"/>
        <v>38.11037655</v>
      </c>
      <c r="AH898" s="154">
        <f t="shared" si="40"/>
        <v>40.83403321</v>
      </c>
      <c r="AI898" s="154">
        <f t="shared" si="40"/>
        <v>43.55768988</v>
      </c>
      <c r="AJ898" s="154">
        <f t="shared" si="40"/>
        <v>46.28134654</v>
      </c>
      <c r="AK898" s="154">
        <f t="shared" si="40"/>
        <v>49.00500321</v>
      </c>
      <c r="AL898" s="154">
        <f t="shared" si="40"/>
        <v>51.72865987</v>
      </c>
      <c r="AM898" s="154">
        <f t="shared" si="40"/>
        <v>54.45231654</v>
      </c>
      <c r="AN898" s="154">
        <f t="shared" si="40"/>
        <v>57.1759732</v>
      </c>
      <c r="AO898" s="154">
        <f t="shared" si="40"/>
        <v>59.89962986</v>
      </c>
      <c r="AP898" s="154">
        <f t="shared" si="40"/>
        <v>62.62328653</v>
      </c>
      <c r="AQ898" s="154">
        <f t="shared" si="40"/>
        <v>65.34694319</v>
      </c>
      <c r="AR898" s="154">
        <f t="shared" si="40"/>
        <v>68.07059986</v>
      </c>
      <c r="AS898" s="154">
        <f t="shared" si="40"/>
        <v>70.79425652</v>
      </c>
      <c r="AT898" s="154">
        <f t="shared" si="40"/>
        <v>73.51791319</v>
      </c>
      <c r="AU898" s="154">
        <f t="shared" si="40"/>
        <v>76.24156985</v>
      </c>
      <c r="AV898" s="154">
        <f t="shared" si="40"/>
        <v>78.96522652</v>
      </c>
      <c r="AW898" s="154">
        <f t="shared" si="40"/>
        <v>81.68888318</v>
      </c>
      <c r="AX898" s="154">
        <f t="shared" si="40"/>
        <v>84.41253985</v>
      </c>
      <c r="AY898" s="154">
        <f t="shared" si="40"/>
        <v>87.13619651</v>
      </c>
      <c r="AZ898" s="154">
        <f t="shared" si="40"/>
        <v>89.85985318</v>
      </c>
      <c r="BA898" s="243">
        <f>Inputs!$I$8</f>
        <v>92.58350984</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0.00007633190517</v>
      </c>
      <c r="L899" s="212">
        <f>L897*('Assumptions (Solar)'!K20*'Assumptions (Solar)'!K27+'Assumptions (Solar)'!K21*'Assumptions (Solar)'!K28)/10^9</f>
        <v>0.0000744300637</v>
      </c>
      <c r="M899" s="212">
        <f>M897*('Assumptions (Solar)'!L20*'Assumptions (Solar)'!L27+'Assumptions (Solar)'!L21*'Assumptions (Solar)'!L28)/10^9</f>
        <v>0.0002413680088</v>
      </c>
      <c r="N899" s="212">
        <f>N897*('Assumptions (Solar)'!M20*'Assumptions (Solar)'!M27+'Assumptions (Solar)'!M21*'Assumptions (Solar)'!M28)/10^9</f>
        <v>0.0008345846589</v>
      </c>
      <c r="O899" s="212">
        <f>O897*('Assumptions (Solar)'!N20*'Assumptions (Solar)'!N27+'Assumptions (Solar)'!N21*'Assumptions (Solar)'!N28)/10^9</f>
        <v>0.00329914748</v>
      </c>
      <c r="P899" s="212">
        <f>P897*('Assumptions (Solar)'!O20*'Assumptions (Solar)'!O27+'Assumptions (Solar)'!O21*'Assumptions (Solar)'!O28)/10^9</f>
        <v>0.009418208451</v>
      </c>
      <c r="Q899" s="212">
        <f>Q897*('Assumptions (Solar)'!P20*'Assumptions (Solar)'!P27+'Assumptions (Solar)'!P21*'Assumptions (Solar)'!P28)/10^9</f>
        <v>0.01807663602</v>
      </c>
      <c r="R899" s="212">
        <f>R897*('Assumptions (Solar)'!Q20*'Assumptions (Solar)'!Q27+'Assumptions (Solar)'!Q21*'Assumptions (Solar)'!Q28)/10^9</f>
        <v>0.04063051973</v>
      </c>
      <c r="S899" s="212">
        <f>S897*('Assumptions (Solar)'!R20*'Assumptions (Solar)'!R27+'Assumptions (Solar)'!R21*'Assumptions (Solar)'!R28)/10^9</f>
        <v>0.07377565238</v>
      </c>
      <c r="T899" s="212">
        <f>T897*('Assumptions (Solar)'!S20*'Assumptions (Solar)'!S27+'Assumptions (Solar)'!S21*'Assumptions (Solar)'!S28)/10^9</f>
        <v>0.1025461407</v>
      </c>
      <c r="U899" s="212">
        <f>U897*('Assumptions (Solar)'!T20*'Assumptions (Solar)'!T27+'Assumptions (Solar)'!T21*'Assumptions (Solar)'!T28)/10^9</f>
        <v>0.1197672197</v>
      </c>
      <c r="V899" s="212">
        <f>V897*('Assumptions (Solar)'!U20*'Assumptions (Solar)'!U27+'Assumptions (Solar)'!U21*'Assumptions (Solar)'!U28)/10^9</f>
        <v>0.1257087369</v>
      </c>
      <c r="W899" s="212">
        <f>W897*('Assumptions (Solar)'!V20*'Assumptions (Solar)'!V27+'Assumptions (Solar)'!V21*'Assumptions (Solar)'!V28)/10^9</f>
        <v>0.1240473533</v>
      </c>
      <c r="X899" s="212">
        <f>X897*('Assumptions (Solar)'!W20*'Assumptions (Solar)'!W27+'Assumptions (Solar)'!W21*'Assumptions (Solar)'!W28)/10^9</f>
        <v>0.132884497</v>
      </c>
      <c r="Y899" s="212">
        <f>Y897*('Assumptions (Solar)'!X20*'Assumptions (Solar)'!X27+'Assumptions (Solar)'!X21*'Assumptions (Solar)'!X28)/10^9</f>
        <v>0.1525580385</v>
      </c>
      <c r="Z899" s="212">
        <f>Z897*('Assumptions (Solar)'!Y20*'Assumptions (Solar)'!Y27+'Assumptions (Solar)'!Y21*'Assumptions (Solar)'!Y28)/10^9</f>
        <v>0.1710442659</v>
      </c>
      <c r="AA899" s="212">
        <f>AA897*('Assumptions (Solar)'!Z20*'Assumptions (Solar)'!Z27+'Assumptions (Solar)'!Z21*'Assumptions (Solar)'!Z28)/10^9</f>
        <v>0.1882614491</v>
      </c>
      <c r="AB899" s="212">
        <f>AB897*('Assumptions (Solar)'!AA20*'Assumptions (Solar)'!AA27+'Assumptions (Solar)'!AA21*'Assumptions (Solar)'!AA28)/10^9</f>
        <v>0.2041312578</v>
      </c>
      <c r="AC899" s="212">
        <f>AC897*('Assumptions (Solar)'!AB20*'Assumptions (Solar)'!AB27+'Assumptions (Solar)'!AB21*'Assumptions (Solar)'!AB28)/10^9</f>
        <v>0.218525646</v>
      </c>
      <c r="AD899" s="212">
        <f>AD897*('Assumptions (Solar)'!AC20*'Assumptions (Solar)'!AC27+'Assumptions (Solar)'!AC21*'Assumptions (Solar)'!AC28)/10^9</f>
        <v>0.2313563953</v>
      </c>
      <c r="AE899" s="212">
        <f>AE897*('Assumptions (Solar)'!AD20*'Assumptions (Solar)'!AD27+'Assumptions (Solar)'!AD21*'Assumptions (Solar)'!AD28)/10^9</f>
        <v>0.2425391058</v>
      </c>
      <c r="AF899" s="212">
        <f>AF897*('Assumptions (Solar)'!AE20*'Assumptions (Solar)'!AE27+'Assumptions (Solar)'!AE21*'Assumptions (Solar)'!AE28)/10^9</f>
        <v>0.2519211215</v>
      </c>
      <c r="AG899" s="212">
        <f>AG897*('Assumptions (Solar)'!AF20*'Assumptions (Solar)'!AF27+'Assumptions (Solar)'!AF21*'Assumptions (Solar)'!AF28)/10^9</f>
        <v>0.2594071158</v>
      </c>
      <c r="AH899" s="212">
        <f>AH897*('Assumptions (Solar)'!AG20*'Assumptions (Solar)'!AG27+'Assumptions (Solar)'!AG21*'Assumptions (Solar)'!AG28)/10^9</f>
        <v>0.2798376255</v>
      </c>
      <c r="AI899" s="212">
        <f>AI897*('Assumptions (Solar)'!AH20*'Assumptions (Solar)'!AH27+'Assumptions (Solar)'!AH21*'Assumptions (Solar)'!AH28)/10^9</f>
        <v>0.300642786</v>
      </c>
      <c r="AJ899" s="212">
        <f>AJ897*('Assumptions (Solar)'!AI20*'Assumptions (Solar)'!AI27+'Assumptions (Solar)'!AI21*'Assumptions (Solar)'!AI28)/10^9</f>
        <v>0.3218231228</v>
      </c>
      <c r="AK899" s="212">
        <f>AK897*('Assumptions (Solar)'!AJ20*'Assumptions (Solar)'!AJ27+'Assumptions (Solar)'!AJ21*'Assumptions (Solar)'!AJ28)/10^9</f>
        <v>0.3433789164</v>
      </c>
      <c r="AL899" s="212">
        <f>AL897*('Assumptions (Solar)'!AK20*'Assumptions (Solar)'!AK27+'Assumptions (Solar)'!AK21*'Assumptions (Solar)'!AK28)/10^9</f>
        <v>0.3653101897</v>
      </c>
      <c r="AM899" s="212">
        <f>AM897*('Assumptions (Solar)'!AL20*'Assumptions (Solar)'!AL27+'Assumptions (Solar)'!AL21*'Assumptions (Solar)'!AL28)/10^9</f>
        <v>0.3876166956</v>
      </c>
      <c r="AN899" s="212">
        <f>AN897*('Assumptions (Solar)'!AM20*'Assumptions (Solar)'!AM27+'Assumptions (Solar)'!AM21*'Assumptions (Solar)'!AM28)/10^9</f>
        <v>0.4102979037</v>
      </c>
      <c r="AO899" s="212">
        <f>AO897*('Assumptions (Solar)'!AN20*'Assumptions (Solar)'!AN27+'Assumptions (Solar)'!AN21*'Assumptions (Solar)'!AN28)/10^9</f>
        <v>0.4333529871</v>
      </c>
      <c r="AP899" s="212">
        <f>AP897*('Assumptions (Solar)'!AO20*'Assumptions (Solar)'!AO27+'Assumptions (Solar)'!AO21*'Assumptions (Solar)'!AO28)/10^9</f>
        <v>0.4567808083</v>
      </c>
      <c r="AQ899" s="212">
        <f>AQ897*('Assumptions (Solar)'!AP20*'Assumptions (Solar)'!AP27+'Assumptions (Solar)'!AP21*'Assumptions (Solar)'!AP28)/10^9</f>
        <v>0.4805799047</v>
      </c>
      <c r="AR899" s="212">
        <f>AR897*('Assumptions (Solar)'!AQ20*'Assumptions (Solar)'!AQ27+'Assumptions (Solar)'!AQ21*'Assumptions (Solar)'!AQ28)/10^9</f>
        <v>0.5047484737</v>
      </c>
      <c r="AS899" s="212">
        <f>AS897*('Assumptions (Solar)'!AR20*'Assumptions (Solar)'!AR27+'Assumptions (Solar)'!AR21*'Assumptions (Solar)'!AR28)/10^9</f>
        <v>0.5292843572</v>
      </c>
      <c r="AT899" s="212">
        <f>AT897*('Assumptions (Solar)'!AS20*'Assumptions (Solar)'!AS27+'Assumptions (Solar)'!AS21*'Assumptions (Solar)'!AS28)/10^9</f>
        <v>0.5541850256</v>
      </c>
      <c r="AU899" s="212">
        <f>AU897*('Assumptions (Solar)'!AT20*'Assumptions (Solar)'!AT27+'Assumptions (Solar)'!AT21*'Assumptions (Solar)'!AT28)/10^9</f>
        <v>0.5794475616</v>
      </c>
      <c r="AV899" s="212">
        <f>AV897*('Assumptions (Solar)'!AU20*'Assumptions (Solar)'!AU27+'Assumptions (Solar)'!AU21*'Assumptions (Solar)'!AU28)/10^9</f>
        <v>0.6050686424</v>
      </c>
      <c r="AW899" s="212">
        <f>AW897*('Assumptions (Solar)'!AV20*'Assumptions (Solar)'!AV27+'Assumptions (Solar)'!AV21*'Assumptions (Solar)'!AV28)/10^9</f>
        <v>0.6310445227</v>
      </c>
      <c r="AX899" s="212">
        <f>AX897*('Assumptions (Solar)'!AW20*'Assumptions (Solar)'!AW27+'Assumptions (Solar)'!AW21*'Assumptions (Solar)'!AW28)/10^9</f>
        <v>0.6573710161</v>
      </c>
      <c r="AY899" s="212">
        <f>AY897*('Assumptions (Solar)'!AX20*'Assumptions (Solar)'!AX27+'Assumptions (Solar)'!AX21*'Assumptions (Solar)'!AX28)/10^9</f>
        <v>0.6840434764</v>
      </c>
      <c r="AZ899" s="212">
        <f>AZ897*('Assumptions (Solar)'!AY20*'Assumptions (Solar)'!AY27+'Assumptions (Solar)'!AY21*'Assumptions (Solar)'!AY28)/10^9</f>
        <v>0.711056778</v>
      </c>
      <c r="BA899" s="212">
        <f>BA897*('Assumptions (Solar)'!AZ20*'Assumptions (Solar)'!AZ27+'Assumptions (Solar)'!AZ21*'Assumptions (Solar)'!AZ28)/10^9</f>
        <v>0.7384052956</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0.0001826901982</v>
      </c>
      <c r="L900" s="212">
        <f>L898*'Assumptions (Solar)'!K45/10^3</f>
        <v>0.0003231749313</v>
      </c>
      <c r="M900" s="212">
        <f>M898*'Assumptions (Solar)'!L45/10^3</f>
        <v>0.000830415726</v>
      </c>
      <c r="N900" s="212">
        <f>N898*'Assumptions (Solar)'!M45/10^3</f>
        <v>0.001226025174</v>
      </c>
      <c r="O900" s="212">
        <f>O898*'Assumptions (Solar)'!N45/10^3</f>
        <v>0.009429954891</v>
      </c>
      <c r="P900" s="212">
        <f>P898*'Assumptions (Solar)'!O45/10^3</f>
        <v>0.02570902057</v>
      </c>
      <c r="Q900" s="212">
        <f>Q898*'Assumptions (Solar)'!P45/10^3</f>
        <v>0.06398897324</v>
      </c>
      <c r="R900" s="212">
        <f>R898*'Assumptions (Solar)'!Q45/10^3</f>
        <v>0.09479265471</v>
      </c>
      <c r="S900" s="212">
        <f>S898*'Assumptions (Solar)'!R45/10^3</f>
        <v>0.282990783</v>
      </c>
      <c r="T900" s="212">
        <f>T898*'Assumptions (Solar)'!S45/10^3</f>
        <v>0.4714806171</v>
      </c>
      <c r="U900" s="212">
        <f>U898*'Assumptions (Solar)'!T45/10^3</f>
        <v>0.6078075936</v>
      </c>
      <c r="V900" s="212">
        <f>V898*'Assumptions (Solar)'!U45/10^3</f>
        <v>0.7077762862</v>
      </c>
      <c r="W900" s="212">
        <f>W898*'Assumptions (Solar)'!V45/10^3</f>
        <v>0.73825862</v>
      </c>
      <c r="X900" s="212">
        <f>X898*'Assumptions (Solar)'!W45/10^3</f>
        <v>0.93017862</v>
      </c>
      <c r="Y900" s="212">
        <f>Y898*'Assumptions (Solar)'!X45/10^3</f>
        <v>1.126807736</v>
      </c>
      <c r="Z900" s="212">
        <f>Z898*'Assumptions (Solar)'!Y45/10^3</f>
        <v>1.336294693</v>
      </c>
      <c r="AA900" s="212">
        <f>AA898*'Assumptions (Solar)'!Z45/10^3</f>
        <v>1.5564332</v>
      </c>
      <c r="AB900" s="212">
        <f>AB898*'Assumptions (Solar)'!AA45/10^3</f>
        <v>1.800575176</v>
      </c>
      <c r="AC900" s="212">
        <f>AC898*'Assumptions (Solar)'!AB45/10^3</f>
        <v>2.033115038</v>
      </c>
      <c r="AD900" s="212">
        <f>AD898*'Assumptions (Solar)'!AC45/10^3</f>
        <v>2.280532799</v>
      </c>
      <c r="AE900" s="212">
        <f>AE898*'Assumptions (Solar)'!AD45/10^3</f>
        <v>2.531697045</v>
      </c>
      <c r="AF900" s="212">
        <f>AF898*'Assumptions (Solar)'!AE45/10^3</f>
        <v>2.793322569</v>
      </c>
      <c r="AG900" s="212">
        <f>AG898*'Assumptions (Solar)'!AF45/10^3</f>
        <v>3.063874576</v>
      </c>
      <c r="AH900" s="212">
        <f>AH898*'Assumptions (Solar)'!AG45/10^3</f>
        <v>3.348358873</v>
      </c>
      <c r="AI900" s="212">
        <f>AI898*'Assumptions (Solar)'!AH45/10^3</f>
        <v>3.627839408</v>
      </c>
      <c r="AJ900" s="212">
        <f>AJ898*'Assumptions (Solar)'!AI45/10^3</f>
        <v>3.913188743</v>
      </c>
      <c r="AK900" s="212">
        <f>AK898*'Assumptions (Solar)'!AJ45/10^3</f>
        <v>4.206714928</v>
      </c>
      <c r="AL900" s="212">
        <f>AL898*'Assumptions (Solar)'!AK45/10^3</f>
        <v>4.515006755</v>
      </c>
      <c r="AM900" s="212">
        <f>AM898*'Assumptions (Solar)'!AL45/10^3</f>
        <v>4.851241826</v>
      </c>
      <c r="AN900" s="212">
        <f>AN898*'Assumptions (Solar)'!AM45/10^3</f>
        <v>5.194157575</v>
      </c>
      <c r="AO900" s="212">
        <f>AO898*'Assumptions (Solar)'!AN45/10^3</f>
        <v>5.563769333</v>
      </c>
      <c r="AP900" s="212">
        <f>AP898*'Assumptions (Solar)'!AO45/10^3</f>
        <v>5.946731086</v>
      </c>
      <c r="AQ900" s="212">
        <f>AQ898*'Assumptions (Solar)'!AP45/10^3</f>
        <v>6.331991369</v>
      </c>
      <c r="AR900" s="212">
        <f>AR898*'Assumptions (Solar)'!AQ45/10^3</f>
        <v>6.724893326</v>
      </c>
      <c r="AS900" s="212">
        <f>AS898*'Assumptions (Solar)'!AR45/10^3</f>
        <v>7.127206112</v>
      </c>
      <c r="AT900" s="212">
        <f>AT898*'Assumptions (Solar)'!AS45/10^3</f>
        <v>7.548070179</v>
      </c>
      <c r="AU900" s="212">
        <f>AU898*'Assumptions (Solar)'!AT45/10^3</f>
        <v>7.989974711</v>
      </c>
      <c r="AV900" s="212">
        <f>AV898*'Assumptions (Solar)'!AU45/10^3</f>
        <v>8.447789164</v>
      </c>
      <c r="AW900" s="212">
        <f>AW898*'Assumptions (Solar)'!AV45/10^3</f>
        <v>8.902403842</v>
      </c>
      <c r="AX900" s="212">
        <f>AX898*'Assumptions (Solar)'!AW45/10^3</f>
        <v>9.401414549</v>
      </c>
      <c r="AY900" s="212">
        <f>AY898*'Assumptions (Solar)'!AX45/10^3</f>
        <v>10.05458559</v>
      </c>
      <c r="AZ900" s="212">
        <f>AZ898*'Assumptions (Solar)'!AY45/10^3</f>
        <v>10.64506779</v>
      </c>
      <c r="BA900" s="212">
        <f>BA898*'Assumptions (Solar)'!AZ45/10^3</f>
        <v>11.19144005</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0.0001384113125</v>
      </c>
      <c r="L901" s="176">
        <f>L897*'Assumptions (Solar)'!K47*'Assumptions (Solar)'!K48*365/10^9</f>
        <v>0.0001601816554</v>
      </c>
      <c r="M901" s="176">
        <f>M897*'Assumptions (Solar)'!L47*'Assumptions (Solar)'!L48*365/10^9</f>
        <v>0.0003704710931</v>
      </c>
      <c r="N901" s="176">
        <f>N897*'Assumptions (Solar)'!M47*'Assumptions (Solar)'!M48*365/10^9</f>
        <v>0.001340657016</v>
      </c>
      <c r="O901" s="176">
        <f>O897*'Assumptions (Solar)'!N47*'Assumptions (Solar)'!N48*365/10^9</f>
        <v>0.005176328731</v>
      </c>
      <c r="P901" s="176">
        <f>P897*'Assumptions (Solar)'!O47*'Assumptions (Solar)'!O48*365/10^9</f>
        <v>0.01297637715</v>
      </c>
      <c r="Q901" s="176">
        <f>Q897*'Assumptions (Solar)'!P47*'Assumptions (Solar)'!P48*365/10^9</f>
        <v>0.02805190496</v>
      </c>
      <c r="R901" s="176">
        <f>R897*'Assumptions (Solar)'!Q47*'Assumptions (Solar)'!Q48*365/10^9</f>
        <v>0.06919722598</v>
      </c>
      <c r="S901" s="176">
        <f>S897*'Assumptions (Solar)'!R47*'Assumptions (Solar)'!R48*365/10^9</f>
        <v>0.1058770281</v>
      </c>
      <c r="T901" s="176">
        <f>T897*'Assumptions (Solar)'!S47*'Assumptions (Solar)'!S48*365/10^9</f>
        <v>0.1595060497</v>
      </c>
      <c r="U901" s="176">
        <f>U897*'Assumptions (Solar)'!T47*'Assumptions (Solar)'!T48*365/10^9</f>
        <v>0.1828614487</v>
      </c>
      <c r="V901" s="176">
        <f>V897*'Assumptions (Solar)'!U47*'Assumptions (Solar)'!U48*365/10^9</f>
        <v>0.2156005924</v>
      </c>
      <c r="W901" s="176">
        <f>W897*'Assumptions (Solar)'!V47*'Assumptions (Solar)'!V48*365/10^9</f>
        <v>0.218589448</v>
      </c>
      <c r="X901" s="176">
        <f>X897*'Assumptions (Solar)'!W47*'Assumptions (Solar)'!W48*365/10^9</f>
        <v>0.2661965004</v>
      </c>
      <c r="Y901" s="176">
        <f>Y897*'Assumptions (Solar)'!X47*'Assumptions (Solar)'!X48*365/10^9</f>
        <v>0.3150276438</v>
      </c>
      <c r="Z901" s="176">
        <f>Z897*'Assumptions (Solar)'!Y47*'Assumptions (Solar)'!Y48*365/10^9</f>
        <v>0.3672957206</v>
      </c>
      <c r="AA901" s="176">
        <f>AA897*'Assumptions (Solar)'!Z47*'Assumptions (Solar)'!Z48*365/10^9</f>
        <v>0.4223022525</v>
      </c>
      <c r="AB901" s="176">
        <f>AB897*'Assumptions (Solar)'!AA47*'Assumptions (Solar)'!AA48*365/10^9</f>
        <v>0.4835960338</v>
      </c>
      <c r="AC901" s="176">
        <f>AC897*'Assumptions (Solar)'!AB47*'Assumptions (Solar)'!AB48*365/10^9</f>
        <v>0.5415820476</v>
      </c>
      <c r="AD901" s="176">
        <f>AD897*'Assumptions (Solar)'!AC47*'Assumptions (Solar)'!AC48*365/10^9</f>
        <v>0.6033882993</v>
      </c>
      <c r="AE901" s="176">
        <f>AE897*'Assumptions (Solar)'!AD47*'Assumptions (Solar)'!AD48*365/10^9</f>
        <v>0.666048482</v>
      </c>
      <c r="AF901" s="176">
        <f>AF897*'Assumptions (Solar)'!AE47*'Assumptions (Solar)'!AE48*365/10^9</f>
        <v>0.7313368006</v>
      </c>
      <c r="AG901" s="176">
        <f>AG897*'Assumptions (Solar)'!AF47*'Assumptions (Solar)'!AF48*365/10^9</f>
        <v>0.7988427448</v>
      </c>
      <c r="AH901" s="176">
        <f>AH897*'Assumptions (Solar)'!AG47*'Assumptions (Solar)'!AG48*365/10^9</f>
        <v>0.8698635141</v>
      </c>
      <c r="AI901" s="176">
        <f>AI897*'Assumptions (Solar)'!AH47*'Assumptions (Solar)'!AH48*365/10^9</f>
        <v>0.9394805413</v>
      </c>
      <c r="AJ901" s="176">
        <f>AJ897*'Assumptions (Solar)'!AI47*'Assumptions (Solar)'!AI48*365/10^9</f>
        <v>1.010531497</v>
      </c>
      <c r="AK901" s="176">
        <f>AK897*'Assumptions (Solar)'!AJ47*'Assumptions (Solar)'!AJ48*365/10^9</f>
        <v>1.083613148</v>
      </c>
      <c r="AL901" s="176">
        <f>AL897*'Assumptions (Solar)'!AK47*'Assumptions (Solar)'!AK48*365/10^9</f>
        <v>1.160416662</v>
      </c>
      <c r="AM901" s="176">
        <f>AM897*'Assumptions (Solar)'!AL47*'Assumptions (Solar)'!AL48*365/10^9</f>
        <v>1.24430993</v>
      </c>
      <c r="AN901" s="176">
        <f>AN897*'Assumptions (Solar)'!AM47*'Assumptions (Solar)'!AM48*365/10^9</f>
        <v>1.329820878</v>
      </c>
      <c r="AO901" s="176">
        <f>AO897*'Assumptions (Solar)'!AN47*'Assumptions (Solar)'!AN48*365/10^9</f>
        <v>1.422069392</v>
      </c>
      <c r="AP901" s="176">
        <f>AP897*'Assumptions (Solar)'!AO47*'Assumptions (Solar)'!AO48*365/10^9</f>
        <v>1.517629424</v>
      </c>
      <c r="AQ901" s="176">
        <f>AQ897*'Assumptions (Solar)'!AP47*'Assumptions (Solar)'!AP48*365/10^9</f>
        <v>1.613682149</v>
      </c>
      <c r="AR901" s="176">
        <f>AR897*'Assumptions (Solar)'!AQ47*'Assumptions (Solar)'!AQ48*365/10^9</f>
        <v>1.711596388</v>
      </c>
      <c r="AS901" s="176">
        <f>AS897*'Assumptions (Solar)'!AR47*'Assumptions (Solar)'!AR48*365/10^9</f>
        <v>1.811824537</v>
      </c>
      <c r="AT901" s="176">
        <f>AT897*'Assumptions (Solar)'!AS47*'Assumptions (Solar)'!AS48*365/10^9</f>
        <v>1.916688412</v>
      </c>
      <c r="AU901" s="176">
        <f>AU897*'Assumptions (Solar)'!AT47*'Assumptions (Solar)'!AT48*365/10^9</f>
        <v>2.026812932</v>
      </c>
      <c r="AV901" s="176">
        <f>AV897*'Assumptions (Solar)'!AU47*'Assumptions (Solar)'!AU48*365/10^9</f>
        <v>2.140890456</v>
      </c>
      <c r="AW901" s="176">
        <f>AW897*'Assumptions (Solar)'!AV47*'Assumptions (Solar)'!AV48*365/10^9</f>
        <v>2.254079487</v>
      </c>
      <c r="AX901" s="176">
        <f>AX897*'Assumptions (Solar)'!AW47*'Assumptions (Solar)'!AW48*365/10^9</f>
        <v>2.37843074</v>
      </c>
      <c r="AY901" s="176">
        <f>AY897*'Assumptions (Solar)'!AX47*'Assumptions (Solar)'!AX48*365/10^9</f>
        <v>2.541671207</v>
      </c>
      <c r="AZ901" s="176">
        <f>AZ897*'Assumptions (Solar)'!AY47*'Assumptions (Solar)'!AY48*365/10^9</f>
        <v>2.688945535</v>
      </c>
      <c r="BA901" s="176">
        <f>BA897*'Assumptions (Solar)'!AZ47*'Assumptions (Solar)'!AZ48*365/10^9</f>
        <v>2.824988164</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3.2</v>
      </c>
      <c r="L902" s="172">
        <v>0.0</v>
      </c>
      <c r="M902" s="172">
        <v>7.4</v>
      </c>
      <c r="N902" s="172">
        <v>26.5</v>
      </c>
      <c r="O902" s="172">
        <v>111.6</v>
      </c>
      <c r="P902" s="172">
        <v>282.4</v>
      </c>
      <c r="Q902" s="172">
        <v>408.4</v>
      </c>
      <c r="R902" s="172">
        <v>1090.3</v>
      </c>
      <c r="S902" s="172">
        <v>1654.1</v>
      </c>
      <c r="T902" s="172">
        <v>1461.1</v>
      </c>
      <c r="U902" s="172">
        <v>880.2</v>
      </c>
      <c r="V902" s="172">
        <v>0.0</v>
      </c>
      <c r="W902" s="152">
        <v>0.0</v>
      </c>
      <c r="X902" s="148">
        <f t="shared" ref="X902:BA902" si="41">if(X897&gt;X896,X897-X896,0)</f>
        <v>1419.776799</v>
      </c>
      <c r="Y902" s="148">
        <f t="shared" si="41"/>
        <v>1419.776799</v>
      </c>
      <c r="Z902" s="148">
        <f t="shared" si="41"/>
        <v>1419.776799</v>
      </c>
      <c r="AA902" s="148">
        <f t="shared" si="41"/>
        <v>1419.776799</v>
      </c>
      <c r="AB902" s="148">
        <f t="shared" si="41"/>
        <v>1419.776799</v>
      </c>
      <c r="AC902" s="148">
        <f t="shared" si="41"/>
        <v>1419.776799</v>
      </c>
      <c r="AD902" s="148">
        <f t="shared" si="41"/>
        <v>1419.776799</v>
      </c>
      <c r="AE902" s="148">
        <f t="shared" si="41"/>
        <v>1419.776799</v>
      </c>
      <c r="AF902" s="148">
        <f t="shared" si="41"/>
        <v>1419.776799</v>
      </c>
      <c r="AG902" s="148">
        <f t="shared" si="41"/>
        <v>1419.776799</v>
      </c>
      <c r="AH902" s="148">
        <f t="shared" si="41"/>
        <v>1419.776799</v>
      </c>
      <c r="AI902" s="148">
        <f t="shared" si="41"/>
        <v>1419.776799</v>
      </c>
      <c r="AJ902" s="148">
        <f t="shared" si="41"/>
        <v>1419.776799</v>
      </c>
      <c r="AK902" s="148">
        <f t="shared" si="41"/>
        <v>1422.976799</v>
      </c>
      <c r="AL902" s="148">
        <f t="shared" si="41"/>
        <v>1419.776799</v>
      </c>
      <c r="AM902" s="148">
        <f t="shared" si="41"/>
        <v>1427.176799</v>
      </c>
      <c r="AN902" s="148">
        <f t="shared" si="41"/>
        <v>1446.276799</v>
      </c>
      <c r="AO902" s="148">
        <f t="shared" si="41"/>
        <v>1531.376799</v>
      </c>
      <c r="AP902" s="148">
        <f t="shared" si="41"/>
        <v>1702.176799</v>
      </c>
      <c r="AQ902" s="148">
        <f t="shared" si="41"/>
        <v>1828.176799</v>
      </c>
      <c r="AR902" s="148">
        <f t="shared" si="41"/>
        <v>2510.076799</v>
      </c>
      <c r="AS902" s="148">
        <f t="shared" si="41"/>
        <v>3073.876799</v>
      </c>
      <c r="AT902" s="148">
        <f t="shared" si="41"/>
        <v>2880.876799</v>
      </c>
      <c r="AU902" s="148">
        <f t="shared" si="41"/>
        <v>2299.976799</v>
      </c>
      <c r="AV902" s="148">
        <f t="shared" si="41"/>
        <v>1419.776799</v>
      </c>
      <c r="AW902" s="148">
        <f t="shared" si="41"/>
        <v>1419.776799</v>
      </c>
      <c r="AX902" s="148">
        <f t="shared" si="41"/>
        <v>2839.553598</v>
      </c>
      <c r="AY902" s="148">
        <f t="shared" si="41"/>
        <v>2839.553598</v>
      </c>
      <c r="AZ902" s="148">
        <f t="shared" si="41"/>
        <v>2839.553598</v>
      </c>
      <c r="BA902" s="148">
        <f t="shared" si="41"/>
        <v>2839.553598</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0.02321558137</v>
      </c>
      <c r="K904" s="176">
        <f t="shared" si="42"/>
        <v>0</v>
      </c>
      <c r="L904" s="176">
        <f t="shared" si="42"/>
        <v>0.05136260945</v>
      </c>
      <c r="M904" s="176">
        <f t="shared" si="42"/>
        <v>0.1497991584</v>
      </c>
      <c r="N904" s="176">
        <f t="shared" si="42"/>
        <v>0.5822926629</v>
      </c>
      <c r="O904" s="176">
        <f t="shared" si="42"/>
        <v>1.228986103</v>
      </c>
      <c r="P904" s="176">
        <f t="shared" si="42"/>
        <v>1.73036681</v>
      </c>
      <c r="Q904" s="176">
        <f t="shared" si="42"/>
        <v>4.374204204</v>
      </c>
      <c r="R904" s="176">
        <f t="shared" si="42"/>
        <v>5.967726843</v>
      </c>
      <c r="S904" s="176">
        <f t="shared" si="42"/>
        <v>4.576848234</v>
      </c>
      <c r="T904" s="176">
        <f t="shared" si="42"/>
        <v>2.603022406</v>
      </c>
      <c r="U904" s="176">
        <f t="shared" si="42"/>
        <v>0</v>
      </c>
      <c r="V904" s="176">
        <f t="shared" si="42"/>
        <v>0</v>
      </c>
      <c r="W904" s="176">
        <f t="shared" si="42"/>
        <v>2.803999035</v>
      </c>
      <c r="X904" s="176">
        <f t="shared" si="42"/>
        <v>1.958863702</v>
      </c>
      <c r="Y904" s="176">
        <f t="shared" si="42"/>
        <v>1.917318668</v>
      </c>
      <c r="Z904" s="176">
        <f t="shared" si="42"/>
        <v>1.873407088</v>
      </c>
      <c r="AA904" s="176">
        <f t="shared" si="42"/>
        <v>1.828646723</v>
      </c>
      <c r="AB904" s="176">
        <f t="shared" si="42"/>
        <v>1.779801493</v>
      </c>
      <c r="AC904" s="176">
        <f t="shared" si="42"/>
        <v>1.728354438</v>
      </c>
      <c r="AD904" s="176">
        <f t="shared" si="42"/>
        <v>1.67591206</v>
      </c>
      <c r="AE904" s="176">
        <f t="shared" si="42"/>
        <v>1.619043289</v>
      </c>
      <c r="AF904" s="176">
        <f t="shared" si="42"/>
        <v>1.559317763</v>
      </c>
      <c r="AG904" s="176">
        <f t="shared" si="42"/>
        <v>1.496645661</v>
      </c>
      <c r="AH904" s="176">
        <f t="shared" si="42"/>
        <v>1.513067481</v>
      </c>
      <c r="AI904" s="176">
        <f t="shared" si="42"/>
        <v>1.529560422</v>
      </c>
      <c r="AJ904" s="176">
        <f t="shared" si="42"/>
        <v>1.547704418</v>
      </c>
      <c r="AK904" s="176">
        <f t="shared" si="42"/>
        <v>1.560811518</v>
      </c>
      <c r="AL904" s="176">
        <f t="shared" si="42"/>
        <v>1.583698338</v>
      </c>
      <c r="AM904" s="176">
        <f t="shared" si="42"/>
        <v>1.621868201</v>
      </c>
      <c r="AN904" s="176">
        <f t="shared" si="42"/>
        <v>1.733118016</v>
      </c>
      <c r="AO904" s="176">
        <f t="shared" si="42"/>
        <v>1.946465677</v>
      </c>
      <c r="AP904" s="176">
        <f t="shared" si="42"/>
        <v>2.1121319</v>
      </c>
      <c r="AQ904" s="176">
        <f t="shared" si="42"/>
        <v>2.925803477</v>
      </c>
      <c r="AR904" s="176">
        <f t="shared" si="42"/>
        <v>3.619325417</v>
      </c>
      <c r="AS904" s="176">
        <f t="shared" si="42"/>
        <v>3.421610462</v>
      </c>
      <c r="AT904" s="176">
        <f t="shared" si="42"/>
        <v>2.758871707</v>
      </c>
      <c r="AU904" s="176">
        <f t="shared" si="42"/>
        <v>1.717507095</v>
      </c>
      <c r="AV904" s="176">
        <f t="shared" si="42"/>
        <v>1.734269229</v>
      </c>
      <c r="AW904" s="176">
        <f t="shared" si="42"/>
        <v>3.502063407</v>
      </c>
      <c r="AX904" s="176">
        <f t="shared" si="42"/>
        <v>3.530603625</v>
      </c>
      <c r="AY904" s="176">
        <f t="shared" si="42"/>
        <v>3.56399423</v>
      </c>
      <c r="AZ904" s="176">
        <f t="shared" si="42"/>
        <v>3.592175323</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0.02321558137</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0.05136260945</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0.1497991584</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0.5822926629</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1.228986103</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1.73036681</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4.374204204</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5.967726843</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4.576848234</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2.603022406</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2.803999035</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1.958863702</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1.917318668</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1.873407088</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1.828646723</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1.779801493</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1.728354438</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1.67591206</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1.619043289</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1.559317763</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1.496645661</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1.513067481</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1.529560422</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1.547704418</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1.560811518</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1.583698338</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1.621868201</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1.733118016</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1.946465677</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2.1121319</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2.925803477</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3.619325417</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3.421610462</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2.758871707</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1.717507095</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1.734269229</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3.502063407</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3.530603625</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3.56399423</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3.592175323</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0.01392934882</v>
      </c>
      <c r="K956" s="244">
        <f>K904*'Assumptions (Solar)'!$V$8</f>
        <v>0</v>
      </c>
      <c r="L956" s="244">
        <f>L904*'Assumptions (Solar)'!$V$8</f>
        <v>0.03081756567</v>
      </c>
      <c r="M956" s="244">
        <f>M904*'Assumptions (Solar)'!$V$8</f>
        <v>0.08987949506</v>
      </c>
      <c r="N956" s="244">
        <f>N904*'Assumptions (Solar)'!$V$8</f>
        <v>0.3493755977</v>
      </c>
      <c r="O956" s="244">
        <f>O904*'Assumptions (Solar)'!$V$8</f>
        <v>0.7373916617</v>
      </c>
      <c r="P956" s="244">
        <f>P904*'Assumptions (Solar)'!$V$8</f>
        <v>1.038220086</v>
      </c>
      <c r="Q956" s="244">
        <f>Q904*'Assumptions (Solar)'!$V$8</f>
        <v>2.624522523</v>
      </c>
      <c r="R956" s="244">
        <f>R904*'Assumptions (Solar)'!$V$8</f>
        <v>3.580636106</v>
      </c>
      <c r="S956" s="244">
        <f>S904*'Assumptions (Solar)'!$V$8</f>
        <v>2.74610894</v>
      </c>
      <c r="T956" s="244">
        <f>T904*'Assumptions (Solar)'!$V$8</f>
        <v>1.561813444</v>
      </c>
      <c r="U956" s="244">
        <f>U904*'Assumptions (Solar)'!$V$8</f>
        <v>0</v>
      </c>
      <c r="V956" s="244">
        <f>V904*'Assumptions (Solar)'!$V$8</f>
        <v>0</v>
      </c>
      <c r="W956" s="244">
        <f>W904*'Assumptions (Solar)'!$V$8</f>
        <v>1.682399421</v>
      </c>
      <c r="X956" s="244">
        <f>X904*'Assumptions (Solar)'!$V$8</f>
        <v>1.175318221</v>
      </c>
      <c r="Y956" s="244">
        <f>Y904*'Assumptions (Solar)'!$V$8</f>
        <v>1.150391201</v>
      </c>
      <c r="Z956" s="244">
        <f>Z904*'Assumptions (Solar)'!$V$8</f>
        <v>1.124044253</v>
      </c>
      <c r="AA956" s="244">
        <f>AA904*'Assumptions (Solar)'!$V$8</f>
        <v>1.097188034</v>
      </c>
      <c r="AB956" s="244">
        <f>AB904*'Assumptions (Solar)'!$V$8</f>
        <v>1.067880896</v>
      </c>
      <c r="AC956" s="244">
        <f>AC904*'Assumptions (Solar)'!$V$8</f>
        <v>1.037012663</v>
      </c>
      <c r="AD956" s="244">
        <f>AD904*'Assumptions (Solar)'!$V$8</f>
        <v>1.005547236</v>
      </c>
      <c r="AE956" s="244">
        <f>AE904*'Assumptions (Solar)'!$V$8</f>
        <v>0.9714259732</v>
      </c>
      <c r="AF956" s="244">
        <f>AF904*'Assumptions (Solar)'!$V$8</f>
        <v>0.9355906577</v>
      </c>
      <c r="AG956" s="244">
        <f>AG904*'Assumptions (Solar)'!$V$8</f>
        <v>0.8979873968</v>
      </c>
      <c r="AH956" s="244">
        <f>AH904*'Assumptions (Solar)'!$V$8</f>
        <v>0.9078404884</v>
      </c>
      <c r="AI956" s="244">
        <f>AI904*'Assumptions (Solar)'!$V$8</f>
        <v>0.9177362533</v>
      </c>
      <c r="AJ956" s="244">
        <f>AJ904*'Assumptions (Solar)'!$V$8</f>
        <v>0.9286226509</v>
      </c>
      <c r="AK956" s="244">
        <f>AK904*'Assumptions (Solar)'!$V$8</f>
        <v>0.9364869106</v>
      </c>
      <c r="AL956" s="244">
        <f>AL904*'Assumptions (Solar)'!$V$8</f>
        <v>0.9502190029</v>
      </c>
      <c r="AM956" s="244">
        <f>AM904*'Assumptions (Solar)'!$V$8</f>
        <v>0.9731209205</v>
      </c>
      <c r="AN956" s="244">
        <f>AN904*'Assumptions (Solar)'!$V$8</f>
        <v>1.03987081</v>
      </c>
      <c r="AO956" s="244">
        <f>AO904*'Assumptions (Solar)'!$V$8</f>
        <v>1.167879406</v>
      </c>
      <c r="AP956" s="244">
        <f>AP904*'Assumptions (Solar)'!$V$8</f>
        <v>1.26727914</v>
      </c>
      <c r="AQ956" s="244">
        <f>AQ904*'Assumptions (Solar)'!$V$8</f>
        <v>1.755482086</v>
      </c>
      <c r="AR956" s="244">
        <f>AR904*'Assumptions (Solar)'!$V$8</f>
        <v>2.17159525</v>
      </c>
      <c r="AS956" s="244">
        <f>AS904*'Assumptions (Solar)'!$V$8</f>
        <v>2.052966277</v>
      </c>
      <c r="AT956" s="244">
        <f>AT904*'Assumptions (Solar)'!$V$8</f>
        <v>1.655323024</v>
      </c>
      <c r="AU956" s="244">
        <f>AU904*'Assumptions (Solar)'!$V$8</f>
        <v>1.030504257</v>
      </c>
      <c r="AV956" s="244">
        <f>AV904*'Assumptions (Solar)'!$V$8</f>
        <v>1.040561537</v>
      </c>
      <c r="AW956" s="244">
        <f>AW904*'Assumptions (Solar)'!$V$8</f>
        <v>2.101238044</v>
      </c>
      <c r="AX956" s="244">
        <f>AX904*'Assumptions (Solar)'!$V$8</f>
        <v>2.118362175</v>
      </c>
      <c r="AY956" s="244">
        <f>AY904*'Assumptions (Solar)'!$V$8</f>
        <v>2.138396538</v>
      </c>
      <c r="AZ956" s="244">
        <f>AZ904*'Assumptions (Solar)'!$V$8</f>
        <v>2.155305194</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0.009286232547</v>
      </c>
      <c r="K957" s="244">
        <f>K904*'Assumptions (Solar)'!$V$9</f>
        <v>0</v>
      </c>
      <c r="L957" s="244">
        <f>L904*'Assumptions (Solar)'!$V$9</f>
        <v>0.02054504378</v>
      </c>
      <c r="M957" s="244">
        <f>M904*'Assumptions (Solar)'!$V$9</f>
        <v>0.05991966338</v>
      </c>
      <c r="N957" s="244">
        <f>N904*'Assumptions (Solar)'!$V$9</f>
        <v>0.2329170651</v>
      </c>
      <c r="O957" s="244">
        <f>O904*'Assumptions (Solar)'!$V$9</f>
        <v>0.4915944411</v>
      </c>
      <c r="P957" s="244">
        <f>P904*'Assumptions (Solar)'!$V$9</f>
        <v>0.6921467239</v>
      </c>
      <c r="Q957" s="244">
        <f>Q904*'Assumptions (Solar)'!$V$9</f>
        <v>1.749681682</v>
      </c>
      <c r="R957" s="244">
        <f>R904*'Assumptions (Solar)'!$V$9</f>
        <v>2.387090737</v>
      </c>
      <c r="S957" s="244">
        <f>S904*'Assumptions (Solar)'!$V$9</f>
        <v>1.830739293</v>
      </c>
      <c r="T957" s="244">
        <f>T904*'Assumptions (Solar)'!$V$9</f>
        <v>1.041208962</v>
      </c>
      <c r="U957" s="244">
        <f>U904*'Assumptions (Solar)'!$V$9</f>
        <v>0</v>
      </c>
      <c r="V957" s="244">
        <f>V904*'Assumptions (Solar)'!$V$9</f>
        <v>0</v>
      </c>
      <c r="W957" s="244">
        <f>W904*'Assumptions (Solar)'!$V$9</f>
        <v>1.121599614</v>
      </c>
      <c r="X957" s="244">
        <f>X904*'Assumptions (Solar)'!$V$9</f>
        <v>0.7835454809</v>
      </c>
      <c r="Y957" s="244">
        <f>Y904*'Assumptions (Solar)'!$V$9</f>
        <v>0.7669274672</v>
      </c>
      <c r="Z957" s="244">
        <f>Z904*'Assumptions (Solar)'!$V$9</f>
        <v>0.7493628353</v>
      </c>
      <c r="AA957" s="244">
        <f>AA904*'Assumptions (Solar)'!$V$9</f>
        <v>0.7314586894</v>
      </c>
      <c r="AB957" s="244">
        <f>AB904*'Assumptions (Solar)'!$V$9</f>
        <v>0.711920597</v>
      </c>
      <c r="AC957" s="244">
        <f>AC904*'Assumptions (Solar)'!$V$9</f>
        <v>0.6913417752</v>
      </c>
      <c r="AD957" s="244">
        <f>AD904*'Assumptions (Solar)'!$V$9</f>
        <v>0.6703648238</v>
      </c>
      <c r="AE957" s="244">
        <f>AE904*'Assumptions (Solar)'!$V$9</f>
        <v>0.6476173155</v>
      </c>
      <c r="AF957" s="244">
        <f>AF904*'Assumptions (Solar)'!$V$9</f>
        <v>0.6237271051</v>
      </c>
      <c r="AG957" s="244">
        <f>AG904*'Assumptions (Solar)'!$V$9</f>
        <v>0.5986582645</v>
      </c>
      <c r="AH957" s="244">
        <f>AH904*'Assumptions (Solar)'!$V$9</f>
        <v>0.6052269922</v>
      </c>
      <c r="AI957" s="244">
        <f>AI904*'Assumptions (Solar)'!$V$9</f>
        <v>0.6118241688</v>
      </c>
      <c r="AJ957" s="244">
        <f>AJ904*'Assumptions (Solar)'!$V$9</f>
        <v>0.6190817672</v>
      </c>
      <c r="AK957" s="244">
        <f>AK904*'Assumptions (Solar)'!$V$9</f>
        <v>0.6243246071</v>
      </c>
      <c r="AL957" s="244">
        <f>AL904*'Assumptions (Solar)'!$V$9</f>
        <v>0.6334793353</v>
      </c>
      <c r="AM957" s="244">
        <f>AM904*'Assumptions (Solar)'!$V$9</f>
        <v>0.6487472803</v>
      </c>
      <c r="AN957" s="244">
        <f>AN904*'Assumptions (Solar)'!$V$9</f>
        <v>0.6932472065</v>
      </c>
      <c r="AO957" s="244">
        <f>AO904*'Assumptions (Solar)'!$V$9</f>
        <v>0.7785862706</v>
      </c>
      <c r="AP957" s="244">
        <f>AP904*'Assumptions (Solar)'!$V$9</f>
        <v>0.8448527601</v>
      </c>
      <c r="AQ957" s="244">
        <f>AQ904*'Assumptions (Solar)'!$V$9</f>
        <v>1.170321391</v>
      </c>
      <c r="AR957" s="244">
        <f>AR904*'Assumptions (Solar)'!$V$9</f>
        <v>1.447730167</v>
      </c>
      <c r="AS957" s="244">
        <f>AS904*'Assumptions (Solar)'!$V$9</f>
        <v>1.368644185</v>
      </c>
      <c r="AT957" s="244">
        <f>AT904*'Assumptions (Solar)'!$V$9</f>
        <v>1.103548683</v>
      </c>
      <c r="AU957" s="244">
        <f>AU904*'Assumptions (Solar)'!$V$9</f>
        <v>0.6870028379</v>
      </c>
      <c r="AV957" s="244">
        <f>AV904*'Assumptions (Solar)'!$V$9</f>
        <v>0.6937076915</v>
      </c>
      <c r="AW957" s="244">
        <f>AW904*'Assumptions (Solar)'!$V$9</f>
        <v>1.400825363</v>
      </c>
      <c r="AX957" s="244">
        <f>AX904*'Assumptions (Solar)'!$V$9</f>
        <v>1.41224145</v>
      </c>
      <c r="AY957" s="244">
        <f>AY904*'Assumptions (Solar)'!$V$9</f>
        <v>1.425597692</v>
      </c>
      <c r="AZ957" s="244">
        <f>AZ904*'Assumptions (Solar)'!$V$9</f>
        <v>1.436870129</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-0.000961535827</v>
      </c>
      <c r="L958" s="177">
        <f t="array" ref="L958">SUM(IF(ISERROR(L959:L1009),"",L959:L1009))</f>
        <v>-0.001038458693</v>
      </c>
      <c r="M958" s="177">
        <f t="array" ref="M958">SUM(IF(ISERROR(M959:M1009),"",M959:M1009))</f>
        <v>-0.00324885619</v>
      </c>
      <c r="N958" s="177">
        <f t="array" ref="N958">SUM(IF(ISERROR(N959:N1009),"",N959:N1009))</f>
        <v>-0.009713100273</v>
      </c>
      <c r="O958" s="177">
        <f t="array" ref="O958">SUM(IF(ISERROR(O959:O1009),"",O959:O1009))</f>
        <v>-0.03460736717</v>
      </c>
      <c r="P958" s="177">
        <f t="array" ref="P958">SUM(IF(ISERROR(P959:P1009),"",P959:P1009))</f>
        <v>-0.08827772592</v>
      </c>
      <c r="Q958" s="177">
        <f t="array" ref="Q958">SUM(IF(ISERROR(Q959:Q1009),"",Q959:Q1009))</f>
        <v>-0.1670077457</v>
      </c>
      <c r="R958" s="177">
        <f t="array" ref="R958">SUM(IF(ISERROR(R959:R1009),"",R959:R1009))</f>
        <v>-0.3615378131</v>
      </c>
      <c r="S958" s="177">
        <f t="array" ref="S958">SUM(IF(ISERROR(S959:S1009),"",S959:S1009))</f>
        <v>-0.6376303178</v>
      </c>
      <c r="T958" s="177">
        <f t="array" ref="T958">SUM(IF(ISERROR(T959:T1009),"",T959:T1009))</f>
        <v>-0.8782032392</v>
      </c>
      <c r="U958" s="177">
        <f t="array" ref="U958">SUM(IF(ISERROR(U959:U1009),"",U959:U1009))</f>
        <v>-1.054194798</v>
      </c>
      <c r="V958" s="177">
        <f t="array" ref="V958">SUM(IF(ISERROR(V959:V1009),"",V959:V1009))</f>
        <v>-1.138530382</v>
      </c>
      <c r="W958" s="177">
        <f t="array" ref="W958">SUM(IF(ISERROR(W959:W1009),"",W959:W1009))</f>
        <v>-1.225020086</v>
      </c>
      <c r="X958" s="177">
        <f t="array" ref="X958">SUM(IF(ISERROR(X959:X1009),"",X959:X1009))</f>
        <v>-1.42576217</v>
      </c>
      <c r="Y958" s="177">
        <f t="array" ref="Y958">SUM(IF(ISERROR(Y959:Y1009),"",Y959:Y1009))</f>
        <v>-1.568887493</v>
      </c>
      <c r="Z958" s="177">
        <f t="array" ref="Z958">SUM(IF(ISERROR(Z959:Z1009),"",Z959:Z1009))</f>
        <v>-1.663916306</v>
      </c>
      <c r="AA958" s="177">
        <f t="array" ref="AA958">SUM(IF(ISERROR(AA959:AA1009),"",AA959:AA1009))</f>
        <v>-1.719896402</v>
      </c>
      <c r="AB958" s="177">
        <f t="array" ref="AB958">SUM(IF(ISERROR(AB959:AB1009),"",AB959:AB1009))</f>
        <v>-1.542095194</v>
      </c>
      <c r="AC958" s="177">
        <f t="array" ref="AC958">SUM(IF(ISERROR(AC959:AC1009),"",AC959:AC1009))</f>
        <v>-1.205557714</v>
      </c>
      <c r="AD958" s="177">
        <f t="array" ref="AD958">SUM(IF(ISERROR(AD959:AD1009),"",AD959:AD1009))</f>
        <v>-0.9643355732</v>
      </c>
      <c r="AE958" s="177">
        <f t="array" ref="AE958">SUM(IF(ISERROR(AE959:AE1009),"",AE959:AE1009))</f>
        <v>-0.8781385717</v>
      </c>
      <c r="AF958" s="177">
        <f t="array" ref="AF958">SUM(IF(ISERROR(AF959:AF1009),"",AF959:AF1009))</f>
        <v>-1.015446696</v>
      </c>
      <c r="AG958" s="177">
        <f t="array" ref="AG958">SUM(IF(ISERROR(AG959:AG1009),"",AG959:AG1009))</f>
        <v>-1.161265776</v>
      </c>
      <c r="AH958" s="177">
        <f t="array" ref="AH958">SUM(IF(ISERROR(AH959:AH1009),"",AH959:AH1009))</f>
        <v>-1.065427523</v>
      </c>
      <c r="AI958" s="177">
        <f t="array" ref="AI958">SUM(IF(ISERROR(AI959:AI1009),"",AI959:AI1009))</f>
        <v>-1.038172417</v>
      </c>
      <c r="AJ958" s="177">
        <f t="array" ref="AJ958">SUM(IF(ISERROR(AJ959:AJ1009),"",AJ959:AJ1009))</f>
        <v>-1.013134862</v>
      </c>
      <c r="AK958" s="177">
        <f t="array" ref="AK958">SUM(IF(ISERROR(AK959:AK1009),"",AK959:AK1009))</f>
        <v>-0.9907722571</v>
      </c>
      <c r="AL958" s="177">
        <f t="array" ref="AL958">SUM(IF(ISERROR(AL959:AL1009),"",AL959:AL1009))</f>
        <v>-0.9711658786</v>
      </c>
      <c r="AM958" s="177">
        <f t="array" ref="AM958">SUM(IF(ISERROR(AM959:AM1009),"",AM959:AM1009))</f>
        <v>-0.9553065369</v>
      </c>
      <c r="AN958" s="177">
        <f t="array" ref="AN958">SUM(IF(ISERROR(AN959:AN1009),"",AN959:AN1009))</f>
        <v>-0.9443596326</v>
      </c>
      <c r="AO958" s="177">
        <f t="array" ref="AO958">SUM(IF(ISERROR(AO959:AO1009),"",AO959:AO1009))</f>
        <v>-0.9418339631</v>
      </c>
      <c r="AP958" s="177">
        <f t="array" ref="AP958">SUM(IF(ISERROR(AP959:AP1009),"",AP959:AP1009))</f>
        <v>-0.9530276823</v>
      </c>
      <c r="AQ958" s="177">
        <f t="array" ref="AQ958">SUM(IF(ISERROR(AQ959:AQ1009),"",AQ959:AQ1009))</f>
        <v>-0.9773189306</v>
      </c>
      <c r="AR958" s="177">
        <f t="array" ref="AR958">SUM(IF(ISERROR(AR959:AR1009),"",AR959:AR1009))</f>
        <v>-1.042857873</v>
      </c>
      <c r="AS958" s="177">
        <f t="array" ref="AS958">SUM(IF(ISERROR(AS959:AS1009),"",AS959:AS1009))</f>
        <v>-1.140895609</v>
      </c>
      <c r="AT958" s="177">
        <f t="array" ref="AT958">SUM(IF(ISERROR(AT959:AT1009),"",AT959:AT1009))</f>
        <v>-1.237112706</v>
      </c>
      <c r="AU958" s="177">
        <f t="array" ref="AU958">SUM(IF(ISERROR(AU959:AU1009),"",AU959:AU1009))</f>
        <v>-1.311955665</v>
      </c>
      <c r="AV958" s="177">
        <f t="array" ref="AV958">SUM(IF(ISERROR(AV959:AV1009),"",AV959:AV1009))</f>
        <v>-1.348483135</v>
      </c>
      <c r="AW958" s="177">
        <f t="array" ref="AW958">SUM(IF(ISERROR(AW959:AW1009),"",AW959:AW1009))</f>
        <v>-1.386580564</v>
      </c>
      <c r="AX958" s="177">
        <f t="array" ref="AX958">SUM(IF(ISERROR(AX959:AX1009),"",AX959:AX1009))</f>
        <v>-1.497530684</v>
      </c>
      <c r="AY958" s="177">
        <f t="array" ref="AY958">SUM(IF(ISERROR(AY959:AY1009),"",AY959:AY1009))</f>
        <v>-1.608591182</v>
      </c>
      <c r="AZ958" s="177">
        <f t="array" ref="AZ958">SUM(IF(ISERROR(AZ959:AZ1009),"",AZ959:AZ1009))</f>
        <v>-1.710842425</v>
      </c>
      <c r="BA958" s="177">
        <f t="array" ref="BA958">SUM(IF(ISERROR(BA959:BA1009),"",BA959:BA1009))</f>
        <v>-1.807627472</v>
      </c>
      <c r="BB958" s="177">
        <f t="array" ref="BB958">SUM(IF(ISERROR(BB959:BB1009),"",BB959:BB1009))</f>
        <v>-1.690619072</v>
      </c>
      <c r="BC958" s="177">
        <f t="array" ref="BC958">SUM(IF(ISERROR(BC959:BC1009),"",BC959:BC1009))</f>
        <v>-1.502236868</v>
      </c>
      <c r="BD958" s="177">
        <f t="array" ref="BD958">SUM(IF(ISERROR(BD959:BD1009),"",BD959:BD1009))</f>
        <v>-1.316463303</v>
      </c>
      <c r="BE958" s="177">
        <f t="array" ref="BE958">SUM(IF(ISERROR(BE959:BE1009),"",BE959:BE1009))</f>
        <v>-1.175088424</v>
      </c>
      <c r="BF958" s="177">
        <f t="array" ref="BF958">SUM(IF(ISERROR(BF959:BF1009),"",BF959:BF1009))</f>
        <v>-1.115519975</v>
      </c>
      <c r="BG958" s="177">
        <f t="array" ref="BG958">SUM(IF(ISERROR(BG959:BG1009),"",BG959:BG1009))</f>
        <v>-1.049687219</v>
      </c>
      <c r="BH958" s="177">
        <f t="array" ref="BH958">SUM(IF(ISERROR(BH959:BH1009),"",BH959:BH1009))</f>
        <v>-0.8205157654</v>
      </c>
      <c r="BI958" s="177">
        <f t="array" ref="BI958">SUM(IF(ISERROR(BI959:BI1009),"",BI959:BI1009))</f>
        <v>-0.5704585949</v>
      </c>
      <c r="BJ958" s="177">
        <f t="array" ref="BJ958">SUM(IF(ISERROR(BJ959:BJ1009),"",BJ959:BJ1009))</f>
        <v>-0.2974111398</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-0.000961535827</v>
      </c>
      <c r="L967" s="160">
        <f>IF(and($K$902&gt;0,Model!X$1&lt;='Assumptions (Solar)'!$V$13),PPMT('Assumptions (Solar)'!$V$10,Model!X$1,'Assumptions (Solar)'!$V$13,'Assumptions (Solar)'!$V$8*Model!$K$902*('Assumptions (Solar)'!$I$20*'Assumptions (Solar)'!$I$2+'Assumptions (Solar)'!$I$21*'Assumptions (Solar)'!$I$3)/10^9),0)</f>
        <v>-0.001038458693</v>
      </c>
      <c r="M967" s="160">
        <f>IF(and($K$902&gt;0,Model!Y$1&lt;='Assumptions (Solar)'!$V$13),PPMT('Assumptions (Solar)'!$V$10,Model!Y$1,'Assumptions (Solar)'!$V$13,'Assumptions (Solar)'!$V$8*Model!$K$902*('Assumptions (Solar)'!$I$20*'Assumptions (Solar)'!$I$2+'Assumptions (Solar)'!$I$21*'Assumptions (Solar)'!$I$3)/10^9),0)</f>
        <v>-0.001121535389</v>
      </c>
      <c r="N967" s="160">
        <f>IF(and($K$902&gt;0,Model!Z$1&lt;='Assumptions (Solar)'!$V$13),PPMT('Assumptions (Solar)'!$V$10,Model!Z$1,'Assumptions (Solar)'!$V$13,'Assumptions (Solar)'!$V$8*Model!$K$902*('Assumptions (Solar)'!$I$20*'Assumptions (Solar)'!$I$2+'Assumptions (Solar)'!$I$21*'Assumptions (Solar)'!$I$3)/10^9),0)</f>
        <v>-0.00121125822</v>
      </c>
      <c r="O967" s="160">
        <f>IF(and($K$902&gt;0,Model!AA$1&lt;='Assumptions (Solar)'!$V$13),PPMT('Assumptions (Solar)'!$V$10,Model!AA$1,'Assumptions (Solar)'!$V$13,'Assumptions (Solar)'!$V$8*Model!$K$902*('Assumptions (Solar)'!$I$20*'Assumptions (Solar)'!$I$2+'Assumptions (Solar)'!$I$21*'Assumptions (Solar)'!$I$3)/10^9),0)</f>
        <v>-0.001308158877</v>
      </c>
      <c r="P967" s="160">
        <f>IF(and($K$902&gt;0,Model!AB$1&lt;='Assumptions (Solar)'!$V$13),PPMT('Assumptions (Solar)'!$V$10,Model!AB$1,'Assumptions (Solar)'!$V$13,'Assumptions (Solar)'!$V$8*Model!$K$902*('Assumptions (Solar)'!$I$20*'Assumptions (Solar)'!$I$2+'Assumptions (Solar)'!$I$21*'Assumptions (Solar)'!$I$3)/10^9),0)</f>
        <v>-0.001412811587</v>
      </c>
      <c r="Q967" s="160">
        <f>IF(and($K$902&gt;0,Model!AC$1&lt;='Assumptions (Solar)'!$V$13),PPMT('Assumptions (Solar)'!$V$10,Model!AC$1,'Assumptions (Solar)'!$V$13,'Assumptions (Solar)'!$V$8*Model!$K$902*('Assumptions (Solar)'!$I$20*'Assumptions (Solar)'!$I$2+'Assumptions (Solar)'!$I$21*'Assumptions (Solar)'!$I$3)/10^9),0)</f>
        <v>-0.001525836514</v>
      </c>
      <c r="R967" s="160">
        <f>IF(and($K$902&gt;0,Model!AD$1&lt;='Assumptions (Solar)'!$V$13),PPMT('Assumptions (Solar)'!$V$10,Model!AD$1,'Assumptions (Solar)'!$V$13,'Assumptions (Solar)'!$V$8*Model!$K$902*('Assumptions (Solar)'!$I$20*'Assumptions (Solar)'!$I$2+'Assumptions (Solar)'!$I$21*'Assumptions (Solar)'!$I$3)/10^9),0)</f>
        <v>-0.001647903436</v>
      </c>
      <c r="S967" s="160">
        <f>IF(and($K$902&gt;0,Model!AE$1&lt;='Assumptions (Solar)'!$V$13),PPMT('Assumptions (Solar)'!$V$10,Model!AE$1,'Assumptions (Solar)'!$V$13,'Assumptions (Solar)'!$V$8*Model!$K$902*('Assumptions (Solar)'!$I$20*'Assumptions (Solar)'!$I$2+'Assumptions (Solar)'!$I$21*'Assumptions (Solar)'!$I$3)/10^9),0)</f>
        <v>-0.00177973571</v>
      </c>
      <c r="T967" s="160">
        <f>IF(and($K$902&gt;0,Model!AF$1&lt;='Assumptions (Solar)'!$V$13),PPMT('Assumptions (Solar)'!$V$10,Model!AF$1,'Assumptions (Solar)'!$V$13,'Assumptions (Solar)'!$V$8*Model!$K$902*('Assumptions (Solar)'!$I$20*'Assumptions (Solar)'!$I$2+'Assumptions (Solar)'!$I$21*'Assumptions (Solar)'!$I$3)/10^9),0)</f>
        <v>-0.001922114567</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-0.002127320801</v>
      </c>
      <c r="N969" s="160">
        <f>IF(and($M$902&gt;0,Model!X$1&lt;='Assumptions (Solar)'!$V$13),PPMT('Assumptions (Solar)'!$V$10,Model!X$1,'Assumptions (Solar)'!$V$13,'Assumptions (Solar)'!$V$8*Model!$M$902*('Assumptions (Solar)'!$K$20*'Assumptions (Solar)'!$K$2+'Assumptions (Solar)'!$K$21*'Assumptions (Solar)'!$K$3)/10^9),0)</f>
        <v>-0.002297506465</v>
      </c>
      <c r="O969" s="160">
        <f>IF(and($M$902&gt;0,Model!Y$1&lt;='Assumptions (Solar)'!$V$13),PPMT('Assumptions (Solar)'!$V$10,Model!Y$1,'Assumptions (Solar)'!$V$13,'Assumptions (Solar)'!$V$8*Model!$M$902*('Assumptions (Solar)'!$K$20*'Assumptions (Solar)'!$K$2+'Assumptions (Solar)'!$K$21*'Assumptions (Solar)'!$K$3)/10^9),0)</f>
        <v>-0.002481306982</v>
      </c>
      <c r="P969" s="160">
        <f>IF(and($M$902&gt;0,Model!Z$1&lt;='Assumptions (Solar)'!$V$13),PPMT('Assumptions (Solar)'!$V$10,Model!Z$1,'Assumptions (Solar)'!$V$13,'Assumptions (Solar)'!$V$8*Model!$M$902*('Assumptions (Solar)'!$K$20*'Assumptions (Solar)'!$K$2+'Assumptions (Solar)'!$K$21*'Assumptions (Solar)'!$K$3)/10^9),0)</f>
        <v>-0.002679811541</v>
      </c>
      <c r="Q969" s="160">
        <f>IF(and($M$902&gt;0,Model!AA$1&lt;='Assumptions (Solar)'!$V$13),PPMT('Assumptions (Solar)'!$V$10,Model!AA$1,'Assumptions (Solar)'!$V$13,'Assumptions (Solar)'!$V$8*Model!$M$902*('Assumptions (Solar)'!$K$20*'Assumptions (Solar)'!$K$2+'Assumptions (Solar)'!$K$21*'Assumptions (Solar)'!$K$3)/10^9),0)</f>
        <v>-0.002894196464</v>
      </c>
      <c r="R969" s="160">
        <f>IF(and($M$902&gt;0,Model!AB$1&lt;='Assumptions (Solar)'!$V$13),PPMT('Assumptions (Solar)'!$V$10,Model!AB$1,'Assumptions (Solar)'!$V$13,'Assumptions (Solar)'!$V$8*Model!$M$902*('Assumptions (Solar)'!$K$20*'Assumptions (Solar)'!$K$2+'Assumptions (Solar)'!$K$21*'Assumptions (Solar)'!$K$3)/10^9),0)</f>
        <v>-0.003125732181</v>
      </c>
      <c r="S969" s="160">
        <f>IF(and($M$902&gt;0,Model!AC$1&lt;='Assumptions (Solar)'!$V$13),PPMT('Assumptions (Solar)'!$V$10,Model!AC$1,'Assumptions (Solar)'!$V$13,'Assumptions (Solar)'!$V$8*Model!$M$902*('Assumptions (Solar)'!$K$20*'Assumptions (Solar)'!$K$2+'Assumptions (Solar)'!$K$21*'Assumptions (Solar)'!$K$3)/10^9),0)</f>
        <v>-0.003375790756</v>
      </c>
      <c r="T969" s="160">
        <f>IF(and($M$902&gt;0,Model!AD$1&lt;='Assumptions (Solar)'!$V$13),PPMT('Assumptions (Solar)'!$V$10,Model!AD$1,'Assumptions (Solar)'!$V$13,'Assumptions (Solar)'!$V$8*Model!$M$902*('Assumptions (Solar)'!$K$20*'Assumptions (Solar)'!$K$2+'Assumptions (Solar)'!$K$21*'Assumptions (Solar)'!$K$3)/10^9),0)</f>
        <v>-0.003645854016</v>
      </c>
      <c r="U969" s="160">
        <f>IF(and($M$902&gt;0,Model!AE$1&lt;='Assumptions (Solar)'!$V$13),PPMT('Assumptions (Solar)'!$V$10,Model!AE$1,'Assumptions (Solar)'!$V$13,'Assumptions (Solar)'!$V$8*Model!$M$902*('Assumptions (Solar)'!$K$20*'Assumptions (Solar)'!$K$2+'Assumptions (Solar)'!$K$21*'Assumptions (Solar)'!$K$3)/10^9),0)</f>
        <v>-0.003937522337</v>
      </c>
      <c r="V969" s="160">
        <f>IF(and($M$902&gt;0,Model!AF$1&lt;='Assumptions (Solar)'!$V$13),PPMT('Assumptions (Solar)'!$V$10,Model!AF$1,'Assumptions (Solar)'!$V$13,'Assumptions (Solar)'!$V$8*Model!$M$902*('Assumptions (Solar)'!$K$20*'Assumptions (Solar)'!$K$2+'Assumptions (Solar)'!$K$21*'Assumptions (Solar)'!$K$3)/10^9),0)</f>
        <v>-0.004252524124</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-0.006204335589</v>
      </c>
      <c r="O970" s="177">
        <f>IF(and($N$902&gt;0,Model!X$1&lt;='Assumptions (Solar)'!$V$13),PPMT('Assumptions (Solar)'!$V$10,Model!X$1,'Assumptions (Solar)'!$V$13,'Assumptions (Solar)'!$V$8*Model!$N$902*('Assumptions (Solar)'!$L$20*'Assumptions (Solar)'!$L$2+'Assumptions (Solar)'!$L$21*'Assumptions (Solar)'!$L$3)/10^9),0)</f>
        <v>-0.006700682436</v>
      </c>
      <c r="P970" s="177">
        <f>IF(and($N$902&gt;0,Model!Y$1&lt;='Assumptions (Solar)'!$V$13),PPMT('Assumptions (Solar)'!$V$10,Model!Y$1,'Assumptions (Solar)'!$V$13,'Assumptions (Solar)'!$V$8*Model!$N$902*('Assumptions (Solar)'!$L$20*'Assumptions (Solar)'!$L$2+'Assumptions (Solar)'!$L$21*'Assumptions (Solar)'!$L$3)/10^9),0)</f>
        <v>-0.007236737031</v>
      </c>
      <c r="Q970" s="177">
        <f>IF(and($N$902&gt;0,Model!Z$1&lt;='Assumptions (Solar)'!$V$13),PPMT('Assumptions (Solar)'!$V$10,Model!Z$1,'Assumptions (Solar)'!$V$13,'Assumptions (Solar)'!$V$8*Model!$N$902*('Assumptions (Solar)'!$L$20*'Assumptions (Solar)'!$L$2+'Assumptions (Solar)'!$L$21*'Assumptions (Solar)'!$L$3)/10^9),0)</f>
        <v>-0.007815675993</v>
      </c>
      <c r="R970" s="177">
        <f>IF(and($N$902&gt;0,Model!AA$1&lt;='Assumptions (Solar)'!$V$13),PPMT('Assumptions (Solar)'!$V$10,Model!AA$1,'Assumptions (Solar)'!$V$13,'Assumptions (Solar)'!$V$8*Model!$N$902*('Assumptions (Solar)'!$L$20*'Assumptions (Solar)'!$L$2+'Assumptions (Solar)'!$L$21*'Assumptions (Solar)'!$L$3)/10^9),0)</f>
        <v>-0.008440930073</v>
      </c>
      <c r="S970" s="177">
        <f>IF(and($N$902&gt;0,Model!AB$1&lt;='Assumptions (Solar)'!$V$13),PPMT('Assumptions (Solar)'!$V$10,Model!AB$1,'Assumptions (Solar)'!$V$13,'Assumptions (Solar)'!$V$8*Model!$N$902*('Assumptions (Solar)'!$L$20*'Assumptions (Solar)'!$L$2+'Assumptions (Solar)'!$L$21*'Assumptions (Solar)'!$L$3)/10^9),0)</f>
        <v>-0.009116204478</v>
      </c>
      <c r="T970" s="177">
        <f>IF(and($N$902&gt;0,Model!AC$1&lt;='Assumptions (Solar)'!$V$13),PPMT('Assumptions (Solar)'!$V$10,Model!AC$1,'Assumptions (Solar)'!$V$13,'Assumptions (Solar)'!$V$8*Model!$N$902*('Assumptions (Solar)'!$L$20*'Assumptions (Solar)'!$L$2+'Assumptions (Solar)'!$L$21*'Assumptions (Solar)'!$L$3)/10^9),0)</f>
        <v>-0.009845500837</v>
      </c>
      <c r="U970" s="177">
        <f>IF(and($N$902&gt;0,Model!AD$1&lt;='Assumptions (Solar)'!$V$13),PPMT('Assumptions (Solar)'!$V$10,Model!AD$1,'Assumptions (Solar)'!$V$13,'Assumptions (Solar)'!$V$8*Model!$N$902*('Assumptions (Solar)'!$L$20*'Assumptions (Solar)'!$L$2+'Assumptions (Solar)'!$L$21*'Assumptions (Solar)'!$L$3)/10^9),0)</f>
        <v>-0.0106331409</v>
      </c>
      <c r="V970" s="177">
        <f>IF(and($N$902&gt;0,Model!AE$1&lt;='Assumptions (Solar)'!$V$13),PPMT('Assumptions (Solar)'!$V$10,Model!AE$1,'Assumptions (Solar)'!$V$13,'Assumptions (Solar)'!$V$8*Model!$N$902*('Assumptions (Solar)'!$L$20*'Assumptions (Solar)'!$L$2+'Assumptions (Solar)'!$L$21*'Assumptions (Solar)'!$L$3)/10^9),0)</f>
        <v>-0.01148379218</v>
      </c>
      <c r="W970" s="177">
        <f>IF(and($N$902&gt;0,Model!AF$1&lt;='Assumptions (Solar)'!$V$13),PPMT('Assumptions (Solar)'!$V$10,Model!AF$1,'Assumptions (Solar)'!$V$13,'Assumptions (Solar)'!$V$8*Model!$N$902*('Assumptions (Solar)'!$L$20*'Assumptions (Solar)'!$L$2+'Assumptions (Solar)'!$L$21*'Assumptions (Solar)'!$L$3)/10^9),0)</f>
        <v>-0.01240249555</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-0.02411721887</v>
      </c>
      <c r="P971" s="160">
        <f>IF(and($O$902&gt;0,Model!X$1&lt;='Assumptions (Solar)'!$V$13),PPMT('Assumptions (Solar)'!$V$10,Model!X$1,'Assumptions (Solar)'!$V$13,'Assumptions (Solar)'!$V$8*Model!$O$902*('Assumptions (Solar)'!$M$20*'Assumptions (Solar)'!$M$2+'Assumptions (Solar)'!$M$21*'Assumptions (Solar)'!$M$3)/10^9),0)</f>
        <v>-0.02604659638</v>
      </c>
      <c r="Q971" s="160">
        <f>IF(and($O$902&gt;0,Model!Y$1&lt;='Assumptions (Solar)'!$V$13),PPMT('Assumptions (Solar)'!$V$10,Model!Y$1,'Assumptions (Solar)'!$V$13,'Assumptions (Solar)'!$V$8*Model!$O$902*('Assumptions (Solar)'!$M$20*'Assumptions (Solar)'!$M$2+'Assumptions (Solar)'!$M$21*'Assumptions (Solar)'!$M$3)/10^9),0)</f>
        <v>-0.02813032409</v>
      </c>
      <c r="R971" s="160">
        <f>IF(and($O$902&gt;0,Model!Z$1&lt;='Assumptions (Solar)'!$V$13),PPMT('Assumptions (Solar)'!$V$10,Model!Z$1,'Assumptions (Solar)'!$V$13,'Assumptions (Solar)'!$V$8*Model!$O$902*('Assumptions (Solar)'!$M$20*'Assumptions (Solar)'!$M$2+'Assumptions (Solar)'!$M$21*'Assumptions (Solar)'!$M$3)/10^9),0)</f>
        <v>-0.03038075002</v>
      </c>
      <c r="S971" s="160">
        <f>IF(and($O$902&gt;0,Model!AA$1&lt;='Assumptions (Solar)'!$V$13),PPMT('Assumptions (Solar)'!$V$10,Model!AA$1,'Assumptions (Solar)'!$V$13,'Assumptions (Solar)'!$V$8*Model!$O$902*('Assumptions (Solar)'!$M$20*'Assumptions (Solar)'!$M$2+'Assumptions (Solar)'!$M$21*'Assumptions (Solar)'!$M$3)/10^9),0)</f>
        <v>-0.03281121002</v>
      </c>
      <c r="T971" s="160">
        <f>IF(and($O$902&gt;0,Model!AB$1&lt;='Assumptions (Solar)'!$V$13),PPMT('Assumptions (Solar)'!$V$10,Model!AB$1,'Assumptions (Solar)'!$V$13,'Assumptions (Solar)'!$V$8*Model!$O$902*('Assumptions (Solar)'!$M$20*'Assumptions (Solar)'!$M$2+'Assumptions (Solar)'!$M$21*'Assumptions (Solar)'!$M$3)/10^9),0)</f>
        <v>-0.03543610683</v>
      </c>
      <c r="U971" s="160">
        <f>IF(and($O$902&gt;0,Model!AC$1&lt;='Assumptions (Solar)'!$V$13),PPMT('Assumptions (Solar)'!$V$10,Model!AC$1,'Assumptions (Solar)'!$V$13,'Assumptions (Solar)'!$V$8*Model!$O$902*('Assumptions (Solar)'!$M$20*'Assumptions (Solar)'!$M$2+'Assumptions (Solar)'!$M$21*'Assumptions (Solar)'!$M$3)/10^9),0)</f>
        <v>-0.03827099537</v>
      </c>
      <c r="V971" s="160">
        <f>IF(and($O$902&gt;0,Model!AD$1&lt;='Assumptions (Solar)'!$V$13),PPMT('Assumptions (Solar)'!$V$10,Model!AD$1,'Assumptions (Solar)'!$V$13,'Assumptions (Solar)'!$V$8*Model!$O$902*('Assumptions (Solar)'!$M$20*'Assumptions (Solar)'!$M$2+'Assumptions (Solar)'!$M$21*'Assumptions (Solar)'!$M$3)/10^9),0)</f>
        <v>-0.041332675</v>
      </c>
      <c r="W971" s="160">
        <f>IF(and($O$902&gt;0,Model!AE$1&lt;='Assumptions (Solar)'!$V$13),PPMT('Assumptions (Solar)'!$V$10,Model!AE$1,'Assumptions (Solar)'!$V$13,'Assumptions (Solar)'!$V$8*Model!$O$902*('Assumptions (Solar)'!$M$20*'Assumptions (Solar)'!$M$2+'Assumptions (Solar)'!$M$21*'Assumptions (Solar)'!$M$3)/10^9),0)</f>
        <v>-0.044639289</v>
      </c>
      <c r="X971" s="160">
        <f>IF(and($O$902&gt;0,Model!AF$1&lt;='Assumptions (Solar)'!$V$13),PPMT('Assumptions (Solar)'!$V$10,Model!AF$1,'Assumptions (Solar)'!$V$13,'Assumptions (Solar)'!$V$8*Model!$O$902*('Assumptions (Solar)'!$M$20*'Assumptions (Solar)'!$M$2+'Assumptions (Solar)'!$M$21*'Assumptions (Solar)'!$M$3)/10^9),0)</f>
        <v>-0.04821043212</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-0.05090176937</v>
      </c>
      <c r="Q972" s="177">
        <f>IF(and($P$902&gt;0,Model!X$1&lt;='Assumptions (Solar)'!$V$13),PPMT('Assumptions (Solar)'!$V$10,Model!X$1,'Assumptions (Solar)'!$V$13,'Assumptions (Solar)'!$V$8*Model!$P$902*('Assumptions (Solar)'!$N$20*'Assumptions (Solar)'!$N$2+'Assumptions (Solar)'!$N$21*'Assumptions (Solar)'!$N$3)/10^9),0)</f>
        <v>-0.05497391092</v>
      </c>
      <c r="R972" s="177">
        <f>IF(and($P$902&gt;0,Model!Y$1&lt;='Assumptions (Solar)'!$V$13),PPMT('Assumptions (Solar)'!$V$10,Model!Y$1,'Assumptions (Solar)'!$V$13,'Assumptions (Solar)'!$V$8*Model!$P$902*('Assumptions (Solar)'!$N$20*'Assumptions (Solar)'!$N$2+'Assumptions (Solar)'!$N$21*'Assumptions (Solar)'!$N$3)/10^9),0)</f>
        <v>-0.0593718238</v>
      </c>
      <c r="S972" s="177">
        <f>IF(and($P$902&gt;0,Model!Z$1&lt;='Assumptions (Solar)'!$V$13),PPMT('Assumptions (Solar)'!$V$10,Model!Z$1,'Assumptions (Solar)'!$V$13,'Assumptions (Solar)'!$V$8*Model!$P$902*('Assumptions (Solar)'!$N$20*'Assumptions (Solar)'!$N$2+'Assumptions (Solar)'!$N$21*'Assumptions (Solar)'!$N$3)/10^9),0)</f>
        <v>-0.0641215697</v>
      </c>
      <c r="T972" s="177">
        <f>IF(and($P$902&gt;0,Model!AA$1&lt;='Assumptions (Solar)'!$V$13),PPMT('Assumptions (Solar)'!$V$10,Model!AA$1,'Assumptions (Solar)'!$V$13,'Assumptions (Solar)'!$V$8*Model!$P$902*('Assumptions (Solar)'!$N$20*'Assumptions (Solar)'!$N$2+'Assumptions (Solar)'!$N$21*'Assumptions (Solar)'!$N$3)/10^9),0)</f>
        <v>-0.06925129528</v>
      </c>
      <c r="U972" s="177">
        <f>IF(and($P$902&gt;0,Model!AB$1&lt;='Assumptions (Solar)'!$V$13),PPMT('Assumptions (Solar)'!$V$10,Model!AB$1,'Assumptions (Solar)'!$V$13,'Assumptions (Solar)'!$V$8*Model!$P$902*('Assumptions (Solar)'!$N$20*'Assumptions (Solar)'!$N$2+'Assumptions (Solar)'!$N$21*'Assumptions (Solar)'!$N$3)/10^9),0)</f>
        <v>-0.0747913989</v>
      </c>
      <c r="V972" s="177">
        <f>IF(and($P$902&gt;0,Model!AC$1&lt;='Assumptions (Solar)'!$V$13),PPMT('Assumptions (Solar)'!$V$10,Model!AC$1,'Assumptions (Solar)'!$V$13,'Assumptions (Solar)'!$V$8*Model!$P$902*('Assumptions (Solar)'!$N$20*'Assumptions (Solar)'!$N$2+'Assumptions (Solar)'!$N$21*'Assumptions (Solar)'!$N$3)/10^9),0)</f>
        <v>-0.08077471081</v>
      </c>
      <c r="W972" s="177">
        <f>IF(and($P$902&gt;0,Model!AD$1&lt;='Assumptions (Solar)'!$V$13),PPMT('Assumptions (Solar)'!$V$10,Model!AD$1,'Assumptions (Solar)'!$V$13,'Assumptions (Solar)'!$V$8*Model!$P$902*('Assumptions (Solar)'!$N$20*'Assumptions (Solar)'!$N$2+'Assumptions (Solar)'!$N$21*'Assumptions (Solar)'!$N$3)/10^9),0)</f>
        <v>-0.08723668768</v>
      </c>
      <c r="X972" s="177">
        <f>IF(and($P$902&gt;0,Model!AE$1&lt;='Assumptions (Solar)'!$V$13),PPMT('Assumptions (Solar)'!$V$10,Model!AE$1,'Assumptions (Solar)'!$V$13,'Assumptions (Solar)'!$V$8*Model!$P$902*('Assumptions (Solar)'!$N$20*'Assumptions (Solar)'!$N$2+'Assumptions (Solar)'!$N$21*'Assumptions (Solar)'!$N$3)/10^9),0)</f>
        <v>-0.09421562269</v>
      </c>
      <c r="Y972" s="177">
        <f>IF(and($P$902&gt;0,Model!AF$1&lt;='Assumptions (Solar)'!$V$13),PPMT('Assumptions (Solar)'!$V$10,Model!AF$1,'Assumptions (Solar)'!$V$13,'Assumptions (Solar)'!$V$8*Model!$P$902*('Assumptions (Solar)'!$N$20*'Assumptions (Solar)'!$N$2+'Assumptions (Solar)'!$N$21*'Assumptions (Solar)'!$N$3)/10^9),0)</f>
        <v>-0.1017528725</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-0.07166780168</v>
      </c>
      <c r="R973" s="160">
        <f>IF(and($Q$902&gt;0,Model!X$1&lt;='Assumptions (Solar)'!$V$13),PPMT('Assumptions (Solar)'!$V$10,Model!X$1,'Assumptions (Solar)'!$V$13,'Assumptions (Solar)'!$V$8*Model!$Q$902*('Assumptions (Solar)'!$O$20*'Assumptions (Solar)'!$O$2+'Assumptions (Solar)'!$O$21*'Assumptions (Solar)'!$O$3)/10^9),0)</f>
        <v>-0.07740122582</v>
      </c>
      <c r="S973" s="160">
        <f>IF(and($Q$902&gt;0,Model!Y$1&lt;='Assumptions (Solar)'!$V$13),PPMT('Assumptions (Solar)'!$V$10,Model!Y$1,'Assumptions (Solar)'!$V$13,'Assumptions (Solar)'!$V$8*Model!$Q$902*('Assumptions (Solar)'!$O$20*'Assumptions (Solar)'!$O$2+'Assumptions (Solar)'!$O$21*'Assumptions (Solar)'!$O$3)/10^9),0)</f>
        <v>-0.08359332388</v>
      </c>
      <c r="T973" s="160">
        <f>IF(and($Q$902&gt;0,Model!Z$1&lt;='Assumptions (Solar)'!$V$13),PPMT('Assumptions (Solar)'!$V$10,Model!Z$1,'Assumptions (Solar)'!$V$13,'Assumptions (Solar)'!$V$8*Model!$Q$902*('Assumptions (Solar)'!$O$20*'Assumptions (Solar)'!$O$2+'Assumptions (Solar)'!$O$21*'Assumptions (Solar)'!$O$3)/10^9),0)</f>
        <v>-0.0902807898</v>
      </c>
      <c r="U973" s="160">
        <f>IF(and($Q$902&gt;0,Model!AA$1&lt;='Assumptions (Solar)'!$V$13),PPMT('Assumptions (Solar)'!$V$10,Model!AA$1,'Assumptions (Solar)'!$V$13,'Assumptions (Solar)'!$V$8*Model!$Q$902*('Assumptions (Solar)'!$O$20*'Assumptions (Solar)'!$O$2+'Assumptions (Solar)'!$O$21*'Assumptions (Solar)'!$O$3)/10^9),0)</f>
        <v>-0.09750325298</v>
      </c>
      <c r="V973" s="160">
        <f>IF(and($Q$902&gt;0,Model!AB$1&lt;='Assumptions (Solar)'!$V$13),PPMT('Assumptions (Solar)'!$V$10,Model!AB$1,'Assumptions (Solar)'!$V$13,'Assumptions (Solar)'!$V$8*Model!$Q$902*('Assumptions (Solar)'!$O$20*'Assumptions (Solar)'!$O$2+'Assumptions (Solar)'!$O$21*'Assumptions (Solar)'!$O$3)/10^9),0)</f>
        <v>-0.1053035132</v>
      </c>
      <c r="W973" s="160">
        <f>IF(and($Q$902&gt;0,Model!AC$1&lt;='Assumptions (Solar)'!$V$13),PPMT('Assumptions (Solar)'!$V$10,Model!AC$1,'Assumptions (Solar)'!$V$13,'Assumptions (Solar)'!$V$8*Model!$Q$902*('Assumptions (Solar)'!$O$20*'Assumptions (Solar)'!$O$2+'Assumptions (Solar)'!$O$21*'Assumptions (Solar)'!$O$3)/10^9),0)</f>
        <v>-0.1137277943</v>
      </c>
      <c r="X973" s="160">
        <f>IF(and($Q$902&gt;0,Model!AD$1&lt;='Assumptions (Solar)'!$V$13),PPMT('Assumptions (Solar)'!$V$10,Model!AD$1,'Assumptions (Solar)'!$V$13,'Assumptions (Solar)'!$V$8*Model!$Q$902*('Assumptions (Solar)'!$O$20*'Assumptions (Solar)'!$O$2+'Assumptions (Solar)'!$O$21*'Assumptions (Solar)'!$O$3)/10^9),0)</f>
        <v>-0.1228260178</v>
      </c>
      <c r="Y973" s="160">
        <f>IF(and($Q$902&gt;0,Model!AE$1&lt;='Assumptions (Solar)'!$V$13),PPMT('Assumptions (Solar)'!$V$10,Model!AE$1,'Assumptions (Solar)'!$V$13,'Assumptions (Solar)'!$V$8*Model!$Q$902*('Assumptions (Solar)'!$O$20*'Assumptions (Solar)'!$O$2+'Assumptions (Solar)'!$O$21*'Assumptions (Solar)'!$O$3)/10^9),0)</f>
        <v>-0.1326520992</v>
      </c>
      <c r="Z973" s="160">
        <f>IF(and($Q$902&gt;0,Model!AF$1&lt;='Assumptions (Solar)'!$V$13),PPMT('Assumptions (Solar)'!$V$10,Model!AF$1,'Assumptions (Solar)'!$V$13,'Assumptions (Solar)'!$V$8*Model!$Q$902*('Assumptions (Solar)'!$O$20*'Assumptions (Solar)'!$O$2+'Assumptions (Solar)'!$O$21*'Assumptions (Solar)'!$O$3)/10^9),0)</f>
        <v>-0.1432642672</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-0.1811694478</v>
      </c>
      <c r="S974" s="177">
        <f>IF(and($R$902&gt;0,Model!X$1&lt;='Assumptions (Solar)'!$V$13),PPMT('Assumptions (Solar)'!$V$10,Model!X$1,'Assumptions (Solar)'!$V$13,'Assumptions (Solar)'!$V$8*Model!$R$902*('Assumptions (Solar)'!$P$20*'Assumptions (Solar)'!$P$2+'Assumptions (Solar)'!$P$21*'Assumptions (Solar)'!$P$3)/10^9),0)</f>
        <v>-0.1956630036</v>
      </c>
      <c r="T974" s="177">
        <f>IF(and($R$902&gt;0,Model!Y$1&lt;='Assumptions (Solar)'!$V$13),PPMT('Assumptions (Solar)'!$V$10,Model!Y$1,'Assumptions (Solar)'!$V$13,'Assumptions (Solar)'!$V$8*Model!$R$902*('Assumptions (Solar)'!$P$20*'Assumptions (Solar)'!$P$2+'Assumptions (Solar)'!$P$21*'Assumptions (Solar)'!$P$3)/10^9),0)</f>
        <v>-0.2113160439</v>
      </c>
      <c r="U974" s="177">
        <f>IF(and($R$902&gt;0,Model!Z$1&lt;='Assumptions (Solar)'!$V$13),PPMT('Assumptions (Solar)'!$V$10,Model!Z$1,'Assumptions (Solar)'!$V$13,'Assumptions (Solar)'!$V$8*Model!$R$902*('Assumptions (Solar)'!$P$20*'Assumptions (Solar)'!$P$2+'Assumptions (Solar)'!$P$21*'Assumptions (Solar)'!$P$3)/10^9),0)</f>
        <v>-0.2282213274</v>
      </c>
      <c r="V974" s="177">
        <f>IF(and($R$902&gt;0,Model!AA$1&lt;='Assumptions (Solar)'!$V$13),PPMT('Assumptions (Solar)'!$V$10,Model!AA$1,'Assumptions (Solar)'!$V$13,'Assumptions (Solar)'!$V$8*Model!$R$902*('Assumptions (Solar)'!$P$20*'Assumptions (Solar)'!$P$2+'Assumptions (Solar)'!$P$21*'Assumptions (Solar)'!$P$3)/10^9),0)</f>
        <v>-0.2464790336</v>
      </c>
      <c r="W974" s="177">
        <f>IF(and($R$902&gt;0,Model!AB$1&lt;='Assumptions (Solar)'!$V$13),PPMT('Assumptions (Solar)'!$V$10,Model!AB$1,'Assumptions (Solar)'!$V$13,'Assumptions (Solar)'!$V$8*Model!$R$902*('Assumptions (Solar)'!$P$20*'Assumptions (Solar)'!$P$2+'Assumptions (Solar)'!$P$21*'Assumptions (Solar)'!$P$3)/10^9),0)</f>
        <v>-0.2661973563</v>
      </c>
      <c r="X974" s="177">
        <f>IF(and($R$902&gt;0,Model!AC$1&lt;='Assumptions (Solar)'!$V$13),PPMT('Assumptions (Solar)'!$V$10,Model!AC$1,'Assumptions (Solar)'!$V$13,'Assumptions (Solar)'!$V$8*Model!$R$902*('Assumptions (Solar)'!$P$20*'Assumptions (Solar)'!$P$2+'Assumptions (Solar)'!$P$21*'Assumptions (Solar)'!$P$3)/10^9),0)</f>
        <v>-0.2874931448</v>
      </c>
      <c r="Y974" s="177">
        <f>IF(and($R$902&gt;0,Model!AD$1&lt;='Assumptions (Solar)'!$V$13),PPMT('Assumptions (Solar)'!$V$10,Model!AD$1,'Assumptions (Solar)'!$V$13,'Assumptions (Solar)'!$V$8*Model!$R$902*('Assumptions (Solar)'!$P$20*'Assumptions (Solar)'!$P$2+'Assumptions (Solar)'!$P$21*'Assumptions (Solar)'!$P$3)/10^9),0)</f>
        <v>-0.3104925964</v>
      </c>
      <c r="Z974" s="177">
        <f>IF(and($R$902&gt;0,Model!AE$1&lt;='Assumptions (Solar)'!$V$13),PPMT('Assumptions (Solar)'!$V$10,Model!AE$1,'Assumptions (Solar)'!$V$13,'Assumptions (Solar)'!$V$8*Model!$R$902*('Assumptions (Solar)'!$P$20*'Assumptions (Solar)'!$P$2+'Assumptions (Solar)'!$P$21*'Assumptions (Solar)'!$P$3)/10^9),0)</f>
        <v>-0.3353320041</v>
      </c>
      <c r="AA974" s="177">
        <f>IF(and($R$902&gt;0,Model!AF$1&lt;='Assumptions (Solar)'!$V$13),PPMT('Assumptions (Solar)'!$V$10,Model!AF$1,'Assumptions (Solar)'!$V$13,'Assumptions (Solar)'!$V$8*Model!$R$902*('Assumptions (Solar)'!$P$20*'Assumptions (Solar)'!$P$2+'Assumptions (Solar)'!$P$21*'Assumptions (Solar)'!$P$3)/10^9),0)</f>
        <v>-0.3621585645</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-0.2471694796</v>
      </c>
      <c r="T975" s="160">
        <f>IF(and($S$902&gt;0,Model!X$1&lt;='Assumptions (Solar)'!$V$13),PPMT('Assumptions (Solar)'!$V$10,Model!X$1,'Assumptions (Solar)'!$V$13,'Assumptions (Solar)'!$V$8*Model!$S$902*('Assumptions (Solar)'!$Q$20*'Assumptions (Solar)'!$Q$2+'Assumptions (Solar)'!$Q$21*'Assumptions (Solar)'!$Q$3)/10^9),0)</f>
        <v>-0.266943038</v>
      </c>
      <c r="U975" s="160">
        <f>IF(and($S$902&gt;0,Model!Y$1&lt;='Assumptions (Solar)'!$V$13),PPMT('Assumptions (Solar)'!$V$10,Model!Y$1,'Assumptions (Solar)'!$V$13,'Assumptions (Solar)'!$V$8*Model!$S$902*('Assumptions (Solar)'!$Q$20*'Assumptions (Solar)'!$Q$2+'Assumptions (Solar)'!$Q$21*'Assumptions (Solar)'!$Q$3)/10^9),0)</f>
        <v>-0.288298481</v>
      </c>
      <c r="V975" s="160">
        <f>IF(and($S$902&gt;0,Model!Z$1&lt;='Assumptions (Solar)'!$V$13),PPMT('Assumptions (Solar)'!$V$10,Model!Z$1,'Assumptions (Solar)'!$V$13,'Assumptions (Solar)'!$V$8*Model!$S$902*('Assumptions (Solar)'!$Q$20*'Assumptions (Solar)'!$Q$2+'Assumptions (Solar)'!$Q$21*'Assumptions (Solar)'!$Q$3)/10^9),0)</f>
        <v>-0.3113623595</v>
      </c>
      <c r="W975" s="160">
        <f>IF(and($S$902&gt;0,Model!AA$1&lt;='Assumptions (Solar)'!$V$13),PPMT('Assumptions (Solar)'!$V$10,Model!AA$1,'Assumptions (Solar)'!$V$13,'Assumptions (Solar)'!$V$8*Model!$S$902*('Assumptions (Solar)'!$Q$20*'Assumptions (Solar)'!$Q$2+'Assumptions (Solar)'!$Q$21*'Assumptions (Solar)'!$Q$3)/10^9),0)</f>
        <v>-0.3362713482</v>
      </c>
      <c r="X975" s="160">
        <f>IF(and($S$902&gt;0,Model!AB$1&lt;='Assumptions (Solar)'!$V$13),PPMT('Assumptions (Solar)'!$V$10,Model!AB$1,'Assumptions (Solar)'!$V$13,'Assumptions (Solar)'!$V$8*Model!$S$902*('Assumptions (Solar)'!$Q$20*'Assumptions (Solar)'!$Q$2+'Assumptions (Solar)'!$Q$21*'Assumptions (Solar)'!$Q$3)/10^9),0)</f>
        <v>-0.3631730561</v>
      </c>
      <c r="Y975" s="160">
        <f>IF(and($S$902&gt;0,Model!AC$1&lt;='Assumptions (Solar)'!$V$13),PPMT('Assumptions (Solar)'!$V$10,Model!AC$1,'Assumptions (Solar)'!$V$13,'Assumptions (Solar)'!$V$8*Model!$S$902*('Assumptions (Solar)'!$Q$20*'Assumptions (Solar)'!$Q$2+'Assumptions (Solar)'!$Q$21*'Assumptions (Solar)'!$Q$3)/10^9),0)</f>
        <v>-0.3922269006</v>
      </c>
      <c r="Z975" s="160">
        <f>IF(and($S$902&gt;0,Model!AD$1&lt;='Assumptions (Solar)'!$V$13),PPMT('Assumptions (Solar)'!$V$10,Model!AD$1,'Assumptions (Solar)'!$V$13,'Assumptions (Solar)'!$V$8*Model!$S$902*('Assumptions (Solar)'!$Q$20*'Assumptions (Solar)'!$Q$2+'Assumptions (Solar)'!$Q$21*'Assumptions (Solar)'!$Q$3)/10^9),0)</f>
        <v>-0.4236050526</v>
      </c>
      <c r="AA975" s="160">
        <f>IF(and($S$902&gt;0,Model!AE$1&lt;='Assumptions (Solar)'!$V$13),PPMT('Assumptions (Solar)'!$V$10,Model!AE$1,'Assumptions (Solar)'!$V$13,'Assumptions (Solar)'!$V$8*Model!$S$902*('Assumptions (Solar)'!$Q$20*'Assumptions (Solar)'!$Q$2+'Assumptions (Solar)'!$Q$21*'Assumptions (Solar)'!$Q$3)/10^9),0)</f>
        <v>-0.4574934568</v>
      </c>
      <c r="AB975" s="160">
        <f>IF(and($S$902&gt;0,Model!AF$1&lt;='Assumptions (Solar)'!$V$13),PPMT('Assumptions (Solar)'!$V$10,Model!AF$1,'Assumptions (Solar)'!$V$13,'Assumptions (Solar)'!$V$8*Model!$S$902*('Assumptions (Solar)'!$Q$20*'Assumptions (Solar)'!$Q$2+'Assumptions (Solar)'!$Q$21*'Assumptions (Solar)'!$Q$3)/10^9),0)</f>
        <v>-0.4940929334</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-0.189562496</v>
      </c>
      <c r="U976" s="160">
        <f>IF(and($T$902&gt;0,Model!X$1&lt;='Assumptions (Solar)'!$V$13),PPMT('Assumptions (Solar)'!$V$10,Model!X$1,'Assumptions (Solar)'!$V$13,'Assumptions (Solar)'!$V$8*Model!$T$902*('Assumptions (Solar)'!$R$20*'Assumptions (Solar)'!$R$2+'Assumptions (Solar)'!$R$21*'Assumptions (Solar)'!$R$3)/10^9),0)</f>
        <v>-0.2047274957</v>
      </c>
      <c r="V976" s="160">
        <f>IF(and($T$902&gt;0,Model!Y$1&lt;='Assumptions (Solar)'!$V$13),PPMT('Assumptions (Solar)'!$V$10,Model!Y$1,'Assumptions (Solar)'!$V$13,'Assumptions (Solar)'!$V$8*Model!$T$902*('Assumptions (Solar)'!$R$20*'Assumptions (Solar)'!$R$2+'Assumptions (Solar)'!$R$21*'Assumptions (Solar)'!$R$3)/10^9),0)</f>
        <v>-0.2211056954</v>
      </c>
      <c r="W976" s="160">
        <f>IF(and($T$902&gt;0,Model!Z$1&lt;='Assumptions (Solar)'!$V$13),PPMT('Assumptions (Solar)'!$V$10,Model!Z$1,'Assumptions (Solar)'!$V$13,'Assumptions (Solar)'!$V$8*Model!$T$902*('Assumptions (Solar)'!$R$20*'Assumptions (Solar)'!$R$2+'Assumptions (Solar)'!$R$21*'Assumptions (Solar)'!$R$3)/10^9),0)</f>
        <v>-0.238794151</v>
      </c>
      <c r="X976" s="160">
        <f>IF(and($T$902&gt;0,Model!AA$1&lt;='Assumptions (Solar)'!$V$13),PPMT('Assumptions (Solar)'!$V$10,Model!AA$1,'Assumptions (Solar)'!$V$13,'Assumptions (Solar)'!$V$8*Model!$T$902*('Assumptions (Solar)'!$R$20*'Assumptions (Solar)'!$R$2+'Assumptions (Solar)'!$R$21*'Assumptions (Solar)'!$R$3)/10^9),0)</f>
        <v>-0.2578976831</v>
      </c>
      <c r="Y976" s="160">
        <f>IF(and($T$902&gt;0,Model!AB$1&lt;='Assumptions (Solar)'!$V$13),PPMT('Assumptions (Solar)'!$V$10,Model!AB$1,'Assumptions (Solar)'!$V$13,'Assumptions (Solar)'!$V$8*Model!$T$902*('Assumptions (Solar)'!$R$20*'Assumptions (Solar)'!$R$2+'Assumptions (Solar)'!$R$21*'Assumptions (Solar)'!$R$3)/10^9),0)</f>
        <v>-0.2785294977</v>
      </c>
      <c r="Z976" s="160">
        <f>IF(and($T$902&gt;0,Model!AC$1&lt;='Assumptions (Solar)'!$V$13),PPMT('Assumptions (Solar)'!$V$10,Model!AC$1,'Assumptions (Solar)'!$V$13,'Assumptions (Solar)'!$V$8*Model!$T$902*('Assumptions (Solar)'!$R$20*'Assumptions (Solar)'!$R$2+'Assumptions (Solar)'!$R$21*'Assumptions (Solar)'!$R$3)/10^9),0)</f>
        <v>-0.3008118576</v>
      </c>
      <c r="AA976" s="160">
        <f>IF(and($T$902&gt;0,Model!AD$1&lt;='Assumptions (Solar)'!$V$13),PPMT('Assumptions (Solar)'!$V$10,Model!AD$1,'Assumptions (Solar)'!$V$13,'Assumptions (Solar)'!$V$8*Model!$T$902*('Assumptions (Solar)'!$R$20*'Assumptions (Solar)'!$R$2+'Assumptions (Solar)'!$R$21*'Assumptions (Solar)'!$R$3)/10^9),0)</f>
        <v>-0.3248768062</v>
      </c>
      <c r="AB976" s="160">
        <f>IF(and($T$902&gt;0,Model!AE$1&lt;='Assumptions (Solar)'!$V$13),PPMT('Assumptions (Solar)'!$V$10,Model!AE$1,'Assumptions (Solar)'!$V$13,'Assumptions (Solar)'!$V$8*Model!$T$902*('Assumptions (Solar)'!$R$20*'Assumptions (Solar)'!$R$2+'Assumptions (Solar)'!$R$21*'Assumptions (Solar)'!$R$3)/10^9),0)</f>
        <v>-0.3508669507</v>
      </c>
      <c r="AC976" s="160">
        <f>IF(and($T$902&gt;0,Model!AF$1&lt;='Assumptions (Solar)'!$V$13),PPMT('Assumptions (Solar)'!$V$10,Model!AF$1,'Assumptions (Solar)'!$V$13,'Assumptions (Solar)'!$V$8*Model!$T$902*('Assumptions (Solar)'!$R$20*'Assumptions (Solar)'!$R$2+'Assumptions (Solar)'!$R$21*'Assumptions (Solar)'!$R$3)/10^9),0)</f>
        <v>-0.3789363067</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-0.1078111835</v>
      </c>
      <c r="V977" s="160">
        <f>IF(and($U$902&gt;0,Model!X$1&lt;='Assumptions (Solar)'!$V$13),PPMT('Assumptions (Solar)'!$V$10,Model!X$1,'Assumptions (Solar)'!$V$13,'Assumptions (Solar)'!$V$8*Model!$U$902*('Assumptions (Solar)'!$S$20*'Assumptions (Solar)'!$S$2+'Assumptions (Solar)'!$S$21*'Assumptions (Solar)'!$S$3)/10^9),0)</f>
        <v>-0.1164360781</v>
      </c>
      <c r="W977" s="160">
        <f>IF(and($U$902&gt;0,Model!Y$1&lt;='Assumptions (Solar)'!$V$13),PPMT('Assumptions (Solar)'!$V$10,Model!Y$1,'Assumptions (Solar)'!$V$13,'Assumptions (Solar)'!$V$8*Model!$U$902*('Assumptions (Solar)'!$S$20*'Assumptions (Solar)'!$S$2+'Assumptions (Solar)'!$S$21*'Assumptions (Solar)'!$S$3)/10^9),0)</f>
        <v>-0.1257509644</v>
      </c>
      <c r="X977" s="160">
        <f>IF(and($U$902&gt;0,Model!Z$1&lt;='Assumptions (Solar)'!$V$13),PPMT('Assumptions (Solar)'!$V$10,Model!Z$1,'Assumptions (Solar)'!$V$13,'Assumptions (Solar)'!$V$8*Model!$U$902*('Assumptions (Solar)'!$S$20*'Assumptions (Solar)'!$S$2+'Assumptions (Solar)'!$S$21*'Assumptions (Solar)'!$S$3)/10^9),0)</f>
        <v>-0.1358110415</v>
      </c>
      <c r="Y977" s="160">
        <f>IF(and($U$902&gt;0,Model!AA$1&lt;='Assumptions (Solar)'!$V$13),PPMT('Assumptions (Solar)'!$V$10,Model!AA$1,'Assumptions (Solar)'!$V$13,'Assumptions (Solar)'!$V$8*Model!$U$902*('Assumptions (Solar)'!$S$20*'Assumptions (Solar)'!$S$2+'Assumptions (Solar)'!$S$21*'Assumptions (Solar)'!$S$3)/10^9),0)</f>
        <v>-0.1466759248</v>
      </c>
      <c r="Z977" s="160">
        <f>IF(and($U$902&gt;0,Model!AB$1&lt;='Assumptions (Solar)'!$V$13),PPMT('Assumptions (Solar)'!$V$10,Model!AB$1,'Assumptions (Solar)'!$V$13,'Assumptions (Solar)'!$V$8*Model!$U$902*('Assumptions (Solar)'!$S$20*'Assumptions (Solar)'!$S$2+'Assumptions (Solar)'!$S$21*'Assumptions (Solar)'!$S$3)/10^9),0)</f>
        <v>-0.1584099988</v>
      </c>
      <c r="AA977" s="160">
        <f>IF(and($U$902&gt;0,Model!AC$1&lt;='Assumptions (Solar)'!$V$13),PPMT('Assumptions (Solar)'!$V$10,Model!AC$1,'Assumptions (Solar)'!$V$13,'Assumptions (Solar)'!$V$8*Model!$U$902*('Assumptions (Solar)'!$S$20*'Assumptions (Solar)'!$S$2+'Assumptions (Solar)'!$S$21*'Assumptions (Solar)'!$S$3)/10^9),0)</f>
        <v>-0.1710827987</v>
      </c>
      <c r="AB977" s="160">
        <f>IF(and($U$902&gt;0,Model!AD$1&lt;='Assumptions (Solar)'!$V$13),PPMT('Assumptions (Solar)'!$V$10,Model!AD$1,'Assumptions (Solar)'!$V$13,'Assumptions (Solar)'!$V$8*Model!$U$902*('Assumptions (Solar)'!$S$20*'Assumptions (Solar)'!$S$2+'Assumptions (Solar)'!$S$21*'Assumptions (Solar)'!$S$3)/10^9),0)</f>
        <v>-0.1847694226</v>
      </c>
      <c r="AC977" s="160">
        <f>IF(and($U$902&gt;0,Model!AE$1&lt;='Assumptions (Solar)'!$V$13),PPMT('Assumptions (Solar)'!$V$10,Model!AE$1,'Assumptions (Solar)'!$V$13,'Assumptions (Solar)'!$V$8*Model!$U$902*('Assumptions (Solar)'!$S$20*'Assumptions (Solar)'!$S$2+'Assumptions (Solar)'!$S$21*'Assumptions (Solar)'!$S$3)/10^9),0)</f>
        <v>-0.1995509765</v>
      </c>
      <c r="AD977" s="160">
        <f>IF(and($U$902&gt;0,Model!AF$1&lt;='Assumptions (Solar)'!$V$13),PPMT('Assumptions (Solar)'!$V$10,Model!AF$1,'Assumptions (Solar)'!$V$13,'Assumptions (Solar)'!$V$8*Model!$U$902*('Assumptions (Solar)'!$S$20*'Assumptions (Solar)'!$S$2+'Assumptions (Solar)'!$S$21*'Assumptions (Solar)'!$S$3)/10^9),0)</f>
        <v>-0.2155150546</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-0.1161351718</v>
      </c>
      <c r="Y980" s="160">
        <f>IF(and($X$902&gt;0,Model!X$1&lt;='Assumptions (Solar)'!$V$13),PPMT('Assumptions (Solar)'!$V$10,Model!X$1,'Assumptions (Solar)'!$V$13,'Assumptions (Solar)'!$V$8*Model!$X$902*('Assumptions (Solar)'!$V$20*'Assumptions (Solar)'!$V$2+'Assumptions (Solar)'!$V$21*'Assumptions (Solar)'!$V$3)/10^9),0)</f>
        <v>-0.1254259856</v>
      </c>
      <c r="Z980" s="160">
        <f>IF(and($X$902&gt;0,Model!Y$1&lt;='Assumptions (Solar)'!$V$13),PPMT('Assumptions (Solar)'!$V$10,Model!Y$1,'Assumptions (Solar)'!$V$13,'Assumptions (Solar)'!$V$8*Model!$X$902*('Assumptions (Solar)'!$V$20*'Assumptions (Solar)'!$V$2+'Assumptions (Solar)'!$V$21*'Assumptions (Solar)'!$V$3)/10^9),0)</f>
        <v>-0.1354600644</v>
      </c>
      <c r="AA980" s="160">
        <f>IF(and($X$902&gt;0,Model!Z$1&lt;='Assumptions (Solar)'!$V$13),PPMT('Assumptions (Solar)'!$V$10,Model!Z$1,'Assumptions (Solar)'!$V$13,'Assumptions (Solar)'!$V$8*Model!$X$902*('Assumptions (Solar)'!$V$20*'Assumptions (Solar)'!$V$2+'Assumptions (Solar)'!$V$21*'Assumptions (Solar)'!$V$3)/10^9),0)</f>
        <v>-0.1462968696</v>
      </c>
      <c r="AB980" s="160">
        <f>IF(and($X$902&gt;0,Model!AA$1&lt;='Assumptions (Solar)'!$V$13),PPMT('Assumptions (Solar)'!$V$10,Model!AA$1,'Assumptions (Solar)'!$V$13,'Assumptions (Solar)'!$V$8*Model!$X$902*('Assumptions (Solar)'!$V$20*'Assumptions (Solar)'!$V$2+'Assumptions (Solar)'!$V$21*'Assumptions (Solar)'!$V$3)/10^9),0)</f>
        <v>-0.1580006191</v>
      </c>
      <c r="AC980" s="160">
        <f>IF(and($X$902&gt;0,Model!AB$1&lt;='Assumptions (Solar)'!$V$13),PPMT('Assumptions (Solar)'!$V$10,Model!AB$1,'Assumptions (Solar)'!$V$13,'Assumptions (Solar)'!$V$8*Model!$X$902*('Assumptions (Solar)'!$V$20*'Assumptions (Solar)'!$V$2+'Assumptions (Solar)'!$V$21*'Assumptions (Solar)'!$V$3)/10^9),0)</f>
        <v>-0.1706406687</v>
      </c>
      <c r="AD980" s="160">
        <f>IF(and($X$902&gt;0,Model!AC$1&lt;='Assumptions (Solar)'!$V$13),PPMT('Assumptions (Solar)'!$V$10,Model!AC$1,'Assumptions (Solar)'!$V$13,'Assumptions (Solar)'!$V$8*Model!$X$902*('Assumptions (Solar)'!$V$20*'Assumptions (Solar)'!$V$2+'Assumptions (Solar)'!$V$21*'Assumptions (Solar)'!$V$3)/10^9),0)</f>
        <v>-0.1842919222</v>
      </c>
      <c r="AE980" s="160">
        <f>IF(and($X$902&gt;0,Model!AD$1&lt;='Assumptions (Solar)'!$V$13),PPMT('Assumptions (Solar)'!$V$10,Model!AD$1,'Assumptions (Solar)'!$V$13,'Assumptions (Solar)'!$V$8*Model!$X$902*('Assumptions (Solar)'!$V$20*'Assumptions (Solar)'!$V$2+'Assumptions (Solar)'!$V$21*'Assumptions (Solar)'!$V$3)/10^9),0)</f>
        <v>-0.1990352759</v>
      </c>
      <c r="AF980" s="160">
        <f>IF(and($X$902&gt;0,Model!AE$1&lt;='Assumptions (Solar)'!$V$13),PPMT('Assumptions (Solar)'!$V$10,Model!AE$1,'Assumptions (Solar)'!$V$13,'Assumptions (Solar)'!$V$8*Model!$X$902*('Assumptions (Solar)'!$V$20*'Assumptions (Solar)'!$V$2+'Assumptions (Solar)'!$V$21*'Assumptions (Solar)'!$V$3)/10^9),0)</f>
        <v>-0.214958098</v>
      </c>
      <c r="AG980" s="160">
        <f>IF(and($X$902&gt;0,Model!AF$1&lt;='Assumptions (Solar)'!$V$13),PPMT('Assumptions (Solar)'!$V$10,Model!AF$1,'Assumptions (Solar)'!$V$13,'Assumptions (Solar)'!$V$8*Model!$X$902*('Assumptions (Solar)'!$V$20*'Assumptions (Solar)'!$V$2+'Assumptions (Solar)'!$V$21*'Assumptions (Solar)'!$V$3)/10^9),0)</f>
        <v>-0.2321547458</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-0.08113161587</v>
      </c>
      <c r="Z981" s="160">
        <f>IF(and($Y$902&gt;0,Model!X$1&lt;='Assumptions (Solar)'!$V$13),PPMT('Assumptions (Solar)'!$V$10,Model!X$1,'Assumptions (Solar)'!$V$13,'Assumptions (Solar)'!$V$8*Model!$Y$902*('Assumptions (Solar)'!$W$20*'Assumptions (Solar)'!$W$2+'Assumptions (Solar)'!$W$21*'Assumptions (Solar)'!$W$3)/10^9),0)</f>
        <v>-0.08762214514</v>
      </c>
      <c r="AA981" s="160">
        <f>IF(and($Y$902&gt;0,Model!Y$1&lt;='Assumptions (Solar)'!$V$13),PPMT('Assumptions (Solar)'!$V$10,Model!Y$1,'Assumptions (Solar)'!$V$13,'Assumptions (Solar)'!$V$8*Model!$Y$902*('Assumptions (Solar)'!$W$20*'Assumptions (Solar)'!$W$2+'Assumptions (Solar)'!$W$21*'Assumptions (Solar)'!$W$3)/10^9),0)</f>
        <v>-0.09463191676</v>
      </c>
      <c r="AB981" s="160">
        <f>IF(and($Y$902&gt;0,Model!Z$1&lt;='Assumptions (Solar)'!$V$13),PPMT('Assumptions (Solar)'!$V$10,Model!Z$1,'Assumptions (Solar)'!$V$13,'Assumptions (Solar)'!$V$8*Model!$Y$902*('Assumptions (Solar)'!$W$20*'Assumptions (Solar)'!$W$2+'Assumptions (Solar)'!$W$21*'Assumptions (Solar)'!$W$3)/10^9),0)</f>
        <v>-0.1022024701</v>
      </c>
      <c r="AC981" s="160">
        <f>IF(and($Y$902&gt;0,Model!AA$1&lt;='Assumptions (Solar)'!$V$13),PPMT('Assumptions (Solar)'!$V$10,Model!AA$1,'Assumptions (Solar)'!$V$13,'Assumptions (Solar)'!$V$8*Model!$Y$902*('Assumptions (Solar)'!$W$20*'Assumptions (Solar)'!$W$2+'Assumptions (Solar)'!$W$21*'Assumptions (Solar)'!$W$3)/10^9),0)</f>
        <v>-0.1103786677</v>
      </c>
      <c r="AD981" s="160">
        <f>IF(and($Y$902&gt;0,Model!AB$1&lt;='Assumptions (Solar)'!$V$13),PPMT('Assumptions (Solar)'!$V$10,Model!AB$1,'Assumptions (Solar)'!$V$13,'Assumptions (Solar)'!$V$8*Model!$Y$902*('Assumptions (Solar)'!$W$20*'Assumptions (Solar)'!$W$2+'Assumptions (Solar)'!$W$21*'Assumptions (Solar)'!$W$3)/10^9),0)</f>
        <v>-0.1192089611</v>
      </c>
      <c r="AE981" s="160">
        <f>IF(and($Y$902&gt;0,Model!AC$1&lt;='Assumptions (Solar)'!$V$13),PPMT('Assumptions (Solar)'!$V$10,Model!AC$1,'Assumptions (Solar)'!$V$13,'Assumptions (Solar)'!$V$8*Model!$Y$902*('Assumptions (Solar)'!$W$20*'Assumptions (Solar)'!$W$2+'Assumptions (Solar)'!$W$21*'Assumptions (Solar)'!$W$3)/10^9),0)</f>
        <v>-0.128745678</v>
      </c>
      <c r="AF981" s="160">
        <f>IF(and($Y$902&gt;0,Model!AD$1&lt;='Assumptions (Solar)'!$V$13),PPMT('Assumptions (Solar)'!$V$10,Model!AD$1,'Assumptions (Solar)'!$V$13,'Assumptions (Solar)'!$V$8*Model!$Y$902*('Assumptions (Solar)'!$W$20*'Assumptions (Solar)'!$W$2+'Assumptions (Solar)'!$W$21*'Assumptions (Solar)'!$W$3)/10^9),0)</f>
        <v>-0.1390453323</v>
      </c>
      <c r="AG981" s="160">
        <f>IF(and($Y$902&gt;0,Model!AE$1&lt;='Assumptions (Solar)'!$V$13),PPMT('Assumptions (Solar)'!$V$10,Model!AE$1,'Assumptions (Solar)'!$V$13,'Assumptions (Solar)'!$V$8*Model!$Y$902*('Assumptions (Solar)'!$W$20*'Assumptions (Solar)'!$W$2+'Assumptions (Solar)'!$W$21*'Assumptions (Solar)'!$W$3)/10^9),0)</f>
        <v>-0.1501689588</v>
      </c>
      <c r="AH981" s="160">
        <f>IF(and($Y$902&gt;0,Model!AF$1&lt;='Assumptions (Solar)'!$V$13),PPMT('Assumptions (Solar)'!$V$10,Model!AF$1,'Assumptions (Solar)'!$V$13,'Assumptions (Solar)'!$V$8*Model!$Y$902*('Assumptions (Solar)'!$W$20*'Assumptions (Solar)'!$W$2+'Assumptions (Solar)'!$W$21*'Assumptions (Solar)'!$W$3)/10^9),0)</f>
        <v>-0.1621824755</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-0.0794109164</v>
      </c>
      <c r="AA982" s="160">
        <f>IF(and($Z$902&gt;0,Model!X$1&lt;='Assumptions (Solar)'!$V$13),PPMT('Assumptions (Solar)'!$V$10,Model!X$1,'Assumptions (Solar)'!$V$13,'Assumptions (Solar)'!$V$8*Model!$Z$902*('Assumptions (Solar)'!$X$20*'Assumptions (Solar)'!$X$2+'Assumptions (Solar)'!$X$21*'Assumptions (Solar)'!$X$3)/10^9),0)</f>
        <v>-0.08576378971</v>
      </c>
      <c r="AB982" s="160">
        <f>IF(and($Z$902&gt;0,Model!Y$1&lt;='Assumptions (Solar)'!$V$13),PPMT('Assumptions (Solar)'!$V$10,Model!Y$1,'Assumptions (Solar)'!$V$13,'Assumptions (Solar)'!$V$8*Model!$Z$902*('Assumptions (Solar)'!$X$20*'Assumptions (Solar)'!$X$2+'Assumptions (Solar)'!$X$21*'Assumptions (Solar)'!$X$3)/10^9),0)</f>
        <v>-0.09262489288</v>
      </c>
      <c r="AC982" s="160">
        <f>IF(and($Z$902&gt;0,Model!Z$1&lt;='Assumptions (Solar)'!$V$13),PPMT('Assumptions (Solar)'!$V$10,Model!Z$1,'Assumptions (Solar)'!$V$13,'Assumptions (Solar)'!$V$8*Model!$Z$902*('Assumptions (Solar)'!$X$20*'Assumptions (Solar)'!$X$2+'Assumptions (Solar)'!$X$21*'Assumptions (Solar)'!$X$3)/10^9),0)</f>
        <v>-0.1000348843</v>
      </c>
      <c r="AD982" s="160">
        <f>IF(and($Z$902&gt;0,Model!AA$1&lt;='Assumptions (Solar)'!$V$13),PPMT('Assumptions (Solar)'!$V$10,Model!AA$1,'Assumptions (Solar)'!$V$13,'Assumptions (Solar)'!$V$8*Model!$Z$902*('Assumptions (Solar)'!$X$20*'Assumptions (Solar)'!$X$2+'Assumptions (Solar)'!$X$21*'Assumptions (Solar)'!$X$3)/10^9),0)</f>
        <v>-0.1080376751</v>
      </c>
      <c r="AE982" s="160">
        <f>IF(and($Z$902&gt;0,Model!AB$1&lt;='Assumptions (Solar)'!$V$13),PPMT('Assumptions (Solar)'!$V$10,Model!AB$1,'Assumptions (Solar)'!$V$13,'Assumptions (Solar)'!$V$8*Model!$Z$902*('Assumptions (Solar)'!$X$20*'Assumptions (Solar)'!$X$2+'Assumptions (Solar)'!$X$21*'Assumptions (Solar)'!$X$3)/10^9),0)</f>
        <v>-0.1166806891</v>
      </c>
      <c r="AF982" s="160">
        <f>IF(and($Z$902&gt;0,Model!AC$1&lt;='Assumptions (Solar)'!$V$13),PPMT('Assumptions (Solar)'!$V$10,Model!AC$1,'Assumptions (Solar)'!$V$13,'Assumptions (Solar)'!$V$8*Model!$Z$902*('Assumptions (Solar)'!$X$20*'Assumptions (Solar)'!$X$2+'Assumptions (Solar)'!$X$21*'Assumptions (Solar)'!$X$3)/10^9),0)</f>
        <v>-0.1260151442</v>
      </c>
      <c r="AG982" s="160">
        <f>IF(and($Z$902&gt;0,Model!AD$1&lt;='Assumptions (Solar)'!$V$13),PPMT('Assumptions (Solar)'!$V$10,Model!AD$1,'Assumptions (Solar)'!$V$13,'Assumptions (Solar)'!$V$8*Model!$Z$902*('Assumptions (Solar)'!$X$20*'Assumptions (Solar)'!$X$2+'Assumptions (Solar)'!$X$21*'Assumptions (Solar)'!$X$3)/10^9),0)</f>
        <v>-0.1360963557</v>
      </c>
      <c r="AH982" s="160">
        <f>IF(and($Z$902&gt;0,Model!AE$1&lt;='Assumptions (Solar)'!$V$13),PPMT('Assumptions (Solar)'!$V$10,Model!AE$1,'Assumptions (Solar)'!$V$13,'Assumptions (Solar)'!$V$8*Model!$Z$902*('Assumptions (Solar)'!$X$20*'Assumptions (Solar)'!$X$2+'Assumptions (Solar)'!$X$21*'Assumptions (Solar)'!$X$3)/10^9),0)</f>
        <v>-0.1469840642</v>
      </c>
      <c r="AI982" s="160">
        <f>IF(and($Z$902&gt;0,Model!AF$1&lt;='Assumptions (Solar)'!$V$13),PPMT('Assumptions (Solar)'!$V$10,Model!AF$1,'Assumptions (Solar)'!$V$13,'Assumptions (Solar)'!$V$8*Model!$Z$902*('Assumptions (Solar)'!$X$20*'Assumptions (Solar)'!$X$2+'Assumptions (Solar)'!$X$21*'Assumptions (Solar)'!$X$3)/10^9),0)</f>
        <v>-0.1587427893</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-0.07759220005</v>
      </c>
      <c r="AB983" s="160">
        <f>IF(and($AA$902&gt;0,Model!X$1&lt;='Assumptions (Solar)'!$V$13),PPMT('Assumptions (Solar)'!$V$10,Model!X$1,'Assumptions (Solar)'!$V$13,'Assumptions (Solar)'!$V$8*Model!$AA$902*('Assumptions (Solar)'!$Y$20*'Assumptions (Solar)'!$Y$2+'Assumptions (Solar)'!$Y$21*'Assumptions (Solar)'!$Y$3)/10^9),0)</f>
        <v>-0.08379957606</v>
      </c>
      <c r="AC983" s="160">
        <f>IF(and($AA$902&gt;0,Model!Y$1&lt;='Assumptions (Solar)'!$V$13),PPMT('Assumptions (Solar)'!$V$10,Model!Y$1,'Assumptions (Solar)'!$V$13,'Assumptions (Solar)'!$V$8*Model!$AA$902*('Assumptions (Solar)'!$Y$20*'Assumptions (Solar)'!$Y$2+'Assumptions (Solar)'!$Y$21*'Assumptions (Solar)'!$Y$3)/10^9),0)</f>
        <v>-0.09050354214</v>
      </c>
      <c r="AD983" s="160">
        <f>IF(and($AA$902&gt;0,Model!Z$1&lt;='Assumptions (Solar)'!$V$13),PPMT('Assumptions (Solar)'!$V$10,Model!Z$1,'Assumptions (Solar)'!$V$13,'Assumptions (Solar)'!$V$8*Model!$AA$902*('Assumptions (Solar)'!$Y$20*'Assumptions (Solar)'!$Y$2+'Assumptions (Solar)'!$Y$21*'Assumptions (Solar)'!$Y$3)/10^9),0)</f>
        <v>-0.09774382551</v>
      </c>
      <c r="AE983" s="160">
        <f>IF(and($AA$902&gt;0,Model!AA$1&lt;='Assumptions (Solar)'!$V$13),PPMT('Assumptions (Solar)'!$V$10,Model!AA$1,'Assumptions (Solar)'!$V$13,'Assumptions (Solar)'!$V$8*Model!$AA$902*('Assumptions (Solar)'!$Y$20*'Assumptions (Solar)'!$Y$2+'Assumptions (Solar)'!$Y$21*'Assumptions (Solar)'!$Y$3)/10^9),0)</f>
        <v>-0.1055633316</v>
      </c>
      <c r="AF983" s="160">
        <f>IF(and($AA$902&gt;0,Model!AB$1&lt;='Assumptions (Solar)'!$V$13),PPMT('Assumptions (Solar)'!$V$10,Model!AB$1,'Assumptions (Solar)'!$V$13,'Assumptions (Solar)'!$V$8*Model!$AA$902*('Assumptions (Solar)'!$Y$20*'Assumptions (Solar)'!$Y$2+'Assumptions (Solar)'!$Y$21*'Assumptions (Solar)'!$Y$3)/10^9),0)</f>
        <v>-0.1140083981</v>
      </c>
      <c r="AG983" s="160">
        <f>IF(and($AA$902&gt;0,Model!AC$1&lt;='Assumptions (Solar)'!$V$13),PPMT('Assumptions (Solar)'!$V$10,Model!AC$1,'Assumptions (Solar)'!$V$13,'Assumptions (Solar)'!$V$8*Model!$AA$902*('Assumptions (Solar)'!$Y$20*'Assumptions (Solar)'!$Y$2+'Assumptions (Solar)'!$Y$21*'Assumptions (Solar)'!$Y$3)/10^9),0)</f>
        <v>-0.1231290699</v>
      </c>
      <c r="AH983" s="160">
        <f>IF(and($AA$902&gt;0,Model!AD$1&lt;='Assumptions (Solar)'!$V$13),PPMT('Assumptions (Solar)'!$V$10,Model!AD$1,'Assumptions (Solar)'!$V$13,'Assumptions (Solar)'!$V$8*Model!$AA$902*('Assumptions (Solar)'!$Y$20*'Assumptions (Solar)'!$Y$2+'Assumptions (Solar)'!$Y$21*'Assumptions (Solar)'!$Y$3)/10^9),0)</f>
        <v>-0.1329793955</v>
      </c>
      <c r="AI983" s="160">
        <f>IF(and($AA$902&gt;0,Model!AE$1&lt;='Assumptions (Solar)'!$V$13),PPMT('Assumptions (Solar)'!$V$10,Model!AE$1,'Assumptions (Solar)'!$V$13,'Assumptions (Solar)'!$V$8*Model!$AA$902*('Assumptions (Solar)'!$Y$20*'Assumptions (Solar)'!$Y$2+'Assumptions (Solar)'!$Y$21*'Assumptions (Solar)'!$Y$3)/10^9),0)</f>
        <v>-0.1436177472</v>
      </c>
      <c r="AJ983" s="160">
        <f>IF(and($AA$902&gt;0,Model!AF$1&lt;='Assumptions (Solar)'!$V$13),PPMT('Assumptions (Solar)'!$V$10,Model!AF$1,'Assumptions (Solar)'!$V$13,'Assumptions (Solar)'!$V$8*Model!$AA$902*('Assumptions (Solar)'!$Y$20*'Assumptions (Solar)'!$Y$2+'Assumptions (Solar)'!$Y$21*'Assumptions (Solar)'!$Y$3)/10^9),0)</f>
        <v>-0.1551071669</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-0.075738329</v>
      </c>
      <c r="AC984" s="160">
        <f>IF(and($AB$902&gt;0,Model!X$1&lt;='Assumptions (Solar)'!$V$13),PPMT('Assumptions (Solar)'!$V$10,Model!X$1,'Assumptions (Solar)'!$V$13,'Assumptions (Solar)'!$V$8*Model!$AB$902*('Assumptions (Solar)'!$Z$20*'Assumptions (Solar)'!$Z$2+'Assumptions (Solar)'!$Z$21*'Assumptions (Solar)'!$Z$3)/10^9),0)</f>
        <v>-0.08179739532</v>
      </c>
      <c r="AD984" s="160">
        <f>IF(and($AB$902&gt;0,Model!Y$1&lt;='Assumptions (Solar)'!$V$13),PPMT('Assumptions (Solar)'!$V$10,Model!Y$1,'Assumptions (Solar)'!$V$13,'Assumptions (Solar)'!$V$8*Model!$AB$902*('Assumptions (Solar)'!$Z$20*'Assumptions (Solar)'!$Z$2+'Assumptions (Solar)'!$Z$21*'Assumptions (Solar)'!$Z$3)/10^9),0)</f>
        <v>-0.08834118694</v>
      </c>
      <c r="AE984" s="160">
        <f>IF(and($AB$902&gt;0,Model!Z$1&lt;='Assumptions (Solar)'!$V$13),PPMT('Assumptions (Solar)'!$V$10,Model!Z$1,'Assumptions (Solar)'!$V$13,'Assumptions (Solar)'!$V$8*Model!$AB$902*('Assumptions (Solar)'!$Z$20*'Assumptions (Solar)'!$Z$2+'Assumptions (Solar)'!$Z$21*'Assumptions (Solar)'!$Z$3)/10^9),0)</f>
        <v>-0.0954084819</v>
      </c>
      <c r="AF984" s="160">
        <f>IF(and($AB$902&gt;0,Model!AA$1&lt;='Assumptions (Solar)'!$V$13),PPMT('Assumptions (Solar)'!$V$10,Model!AA$1,'Assumptions (Solar)'!$V$13,'Assumptions (Solar)'!$V$8*Model!$AB$902*('Assumptions (Solar)'!$Z$20*'Assumptions (Solar)'!$Z$2+'Assumptions (Solar)'!$Z$21*'Assumptions (Solar)'!$Z$3)/10^9),0)</f>
        <v>-0.1030411604</v>
      </c>
      <c r="AG984" s="160">
        <f>IF(and($AB$902&gt;0,Model!AB$1&lt;='Assumptions (Solar)'!$V$13),PPMT('Assumptions (Solar)'!$V$10,Model!AB$1,'Assumptions (Solar)'!$V$13,'Assumptions (Solar)'!$V$8*Model!$AB$902*('Assumptions (Solar)'!$Z$20*'Assumptions (Solar)'!$Z$2+'Assumptions (Solar)'!$Z$21*'Assumptions (Solar)'!$Z$3)/10^9),0)</f>
        <v>-0.1112844533</v>
      </c>
      <c r="AH984" s="160">
        <f>IF(and($AB$902&gt;0,Model!AC$1&lt;='Assumptions (Solar)'!$V$13),PPMT('Assumptions (Solar)'!$V$10,Model!AC$1,'Assumptions (Solar)'!$V$13,'Assumptions (Solar)'!$V$8*Model!$AB$902*('Assumptions (Solar)'!$Z$20*'Assumptions (Solar)'!$Z$2+'Assumptions (Solar)'!$Z$21*'Assumptions (Solar)'!$Z$3)/10^9),0)</f>
        <v>-0.1201872095</v>
      </c>
      <c r="AI984" s="160">
        <f>IF(and($AB$902&gt;0,Model!AD$1&lt;='Assumptions (Solar)'!$V$13),PPMT('Assumptions (Solar)'!$V$10,Model!AD$1,'Assumptions (Solar)'!$V$13,'Assumptions (Solar)'!$V$8*Model!$AB$902*('Assumptions (Solar)'!$Z$20*'Assumptions (Solar)'!$Z$2+'Assumptions (Solar)'!$Z$21*'Assumptions (Solar)'!$Z$3)/10^9),0)</f>
        <v>-0.1298021863</v>
      </c>
      <c r="AJ984" s="160">
        <f>IF(and($AB$902&gt;0,Model!AE$1&lt;='Assumptions (Solar)'!$V$13),PPMT('Assumptions (Solar)'!$V$10,Model!AE$1,'Assumptions (Solar)'!$V$13,'Assumptions (Solar)'!$V$8*Model!$AB$902*('Assumptions (Solar)'!$Z$20*'Assumptions (Solar)'!$Z$2+'Assumptions (Solar)'!$Z$21*'Assumptions (Solar)'!$Z$3)/10^9),0)</f>
        <v>-0.1401863612</v>
      </c>
      <c r="AK984" s="160">
        <f>IF(and($AB$902&gt;0,Model!AF$1&lt;='Assumptions (Solar)'!$V$13),PPMT('Assumptions (Solar)'!$V$10,Model!AF$1,'Assumptions (Solar)'!$V$13,'Assumptions (Solar)'!$V$8*Model!$AB$902*('Assumptions (Solar)'!$Z$20*'Assumptions (Solar)'!$Z$2+'Assumptions (Solar)'!$Z$21*'Assumptions (Solar)'!$Z$3)/10^9),0)</f>
        <v>-0.1514012701</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-0.07371527221</v>
      </c>
      <c r="AD985" s="160">
        <f>IF(and($AC$902&gt;0,Model!X$1&lt;='Assumptions (Solar)'!$V$13),PPMT('Assumptions (Solar)'!$V$10,Model!X$1,'Assumptions (Solar)'!$V$13,'Assumptions (Solar)'!$V$8*Model!$AC$902*('Assumptions (Solar)'!$AA$20*'Assumptions (Solar)'!$AA$2+'Assumptions (Solar)'!$AA$21*'Assumptions (Solar)'!$AA$3)/10^9),0)</f>
        <v>-0.07961249399</v>
      </c>
      <c r="AE985" s="160">
        <f>IF(and($AC$902&gt;0,Model!Y$1&lt;='Assumptions (Solar)'!$V$13),PPMT('Assumptions (Solar)'!$V$10,Model!Y$1,'Assumptions (Solar)'!$V$13,'Assumptions (Solar)'!$V$8*Model!$AC$902*('Assumptions (Solar)'!$AA$20*'Assumptions (Solar)'!$AA$2+'Assumptions (Solar)'!$AA$21*'Assumptions (Solar)'!$AA$3)/10^9),0)</f>
        <v>-0.08598149351</v>
      </c>
      <c r="AF985" s="160">
        <f>IF(and($AC$902&gt;0,Model!Z$1&lt;='Assumptions (Solar)'!$V$13),PPMT('Assumptions (Solar)'!$V$10,Model!Z$1,'Assumptions (Solar)'!$V$13,'Assumptions (Solar)'!$V$8*Model!$AC$902*('Assumptions (Solar)'!$AA$20*'Assumptions (Solar)'!$AA$2+'Assumptions (Solar)'!$AA$21*'Assumptions (Solar)'!$AA$3)/10^9),0)</f>
        <v>-0.09286001299</v>
      </c>
      <c r="AG985" s="160">
        <f>IF(and($AC$902&gt;0,Model!AA$1&lt;='Assumptions (Solar)'!$V$13),PPMT('Assumptions (Solar)'!$V$10,Model!AA$1,'Assumptions (Solar)'!$V$13,'Assumptions (Solar)'!$V$8*Model!$AC$902*('Assumptions (Solar)'!$AA$20*'Assumptions (Solar)'!$AA$2+'Assumptions (Solar)'!$AA$21*'Assumptions (Solar)'!$AA$3)/10^9),0)</f>
        <v>-0.100288814</v>
      </c>
      <c r="AH985" s="160">
        <f>IF(and($AC$902&gt;0,Model!AB$1&lt;='Assumptions (Solar)'!$V$13),PPMT('Assumptions (Solar)'!$V$10,Model!AB$1,'Assumptions (Solar)'!$V$13,'Assumptions (Solar)'!$V$8*Model!$AC$902*('Assumptions (Solar)'!$AA$20*'Assumptions (Solar)'!$AA$2+'Assumptions (Solar)'!$AA$21*'Assumptions (Solar)'!$AA$3)/10^9),0)</f>
        <v>-0.1083119191</v>
      </c>
      <c r="AI985" s="160">
        <f>IF(and($AC$902&gt;0,Model!AC$1&lt;='Assumptions (Solar)'!$V$13),PPMT('Assumptions (Solar)'!$V$10,Model!AC$1,'Assumptions (Solar)'!$V$13,'Assumptions (Solar)'!$V$8*Model!$AC$902*('Assumptions (Solar)'!$AA$20*'Assumptions (Solar)'!$AA$2+'Assumptions (Solar)'!$AA$21*'Assumptions (Solar)'!$AA$3)/10^9),0)</f>
        <v>-0.1169768727</v>
      </c>
      <c r="AJ985" s="160">
        <f>IF(and($AC$902&gt;0,Model!AD$1&lt;='Assumptions (Solar)'!$V$13),PPMT('Assumptions (Solar)'!$V$10,Model!AD$1,'Assumptions (Solar)'!$V$13,'Assumptions (Solar)'!$V$8*Model!$AC$902*('Assumptions (Solar)'!$AA$20*'Assumptions (Solar)'!$AA$2+'Assumptions (Solar)'!$AA$21*'Assumptions (Solar)'!$AA$3)/10^9),0)</f>
        <v>-0.1263350225</v>
      </c>
      <c r="AK985" s="160">
        <f>IF(and($AC$902&gt;0,Model!AE$1&lt;='Assumptions (Solar)'!$V$13),PPMT('Assumptions (Solar)'!$V$10,Model!AE$1,'Assumptions (Solar)'!$V$13,'Assumptions (Solar)'!$V$8*Model!$AC$902*('Assumptions (Solar)'!$AA$20*'Assumptions (Solar)'!$AA$2+'Assumptions (Solar)'!$AA$21*'Assumptions (Solar)'!$AA$3)/10^9),0)</f>
        <v>-0.1364418243</v>
      </c>
      <c r="AL985" s="160">
        <f>IF(and($AC$902&gt;0,Model!AF$1&lt;='Assumptions (Solar)'!$V$13),PPMT('Assumptions (Solar)'!$V$10,Model!AF$1,'Assumptions (Solar)'!$V$13,'Assumptions (Solar)'!$V$8*Model!$AC$902*('Assumptions (Solar)'!$AA$20*'Assumptions (Solar)'!$AA$2+'Assumptions (Solar)'!$AA$21*'Assumptions (Solar)'!$AA$3)/10^9),0)</f>
        <v>-0.1473571702</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-0.07158445388</v>
      </c>
      <c r="AE986" s="160">
        <f>IF(and($AD$902&gt;0,Model!X$1&lt;='Assumptions (Solar)'!$V$13),PPMT('Assumptions (Solar)'!$V$10,Model!X$1,'Assumptions (Solar)'!$V$13,'Assumptions (Solar)'!$V$8*Model!$AD$902*('Assumptions (Solar)'!$AB$20*'Assumptions (Solar)'!$AB$2+'Assumptions (Solar)'!$AB$21*'Assumptions (Solar)'!$AB$3)/10^9),0)</f>
        <v>-0.07731121019</v>
      </c>
      <c r="AF986" s="160">
        <f>IF(and($AD$902&gt;0,Model!Y$1&lt;='Assumptions (Solar)'!$V$13),PPMT('Assumptions (Solar)'!$V$10,Model!Y$1,'Assumptions (Solar)'!$V$13,'Assumptions (Solar)'!$V$8*Model!$AD$902*('Assumptions (Solar)'!$AB$20*'Assumptions (Solar)'!$AB$2+'Assumptions (Solar)'!$AB$21*'Assumptions (Solar)'!$AB$3)/10^9),0)</f>
        <v>-0.08349610701</v>
      </c>
      <c r="AG986" s="160">
        <f>IF(and($AD$902&gt;0,Model!Z$1&lt;='Assumptions (Solar)'!$V$13),PPMT('Assumptions (Solar)'!$V$10,Model!Z$1,'Assumptions (Solar)'!$V$13,'Assumptions (Solar)'!$V$8*Model!$AD$902*('Assumptions (Solar)'!$AB$20*'Assumptions (Solar)'!$AB$2+'Assumptions (Solar)'!$AB$21*'Assumptions (Solar)'!$AB$3)/10^9),0)</f>
        <v>-0.09017579557</v>
      </c>
      <c r="AH986" s="160">
        <f>IF(and($AD$902&gt;0,Model!AA$1&lt;='Assumptions (Solar)'!$V$13),PPMT('Assumptions (Solar)'!$V$10,Model!AA$1,'Assumptions (Solar)'!$V$13,'Assumptions (Solar)'!$V$8*Model!$AD$902*('Assumptions (Solar)'!$AB$20*'Assumptions (Solar)'!$AB$2+'Assumptions (Solar)'!$AB$21*'Assumptions (Solar)'!$AB$3)/10^9),0)</f>
        <v>-0.09738985921</v>
      </c>
      <c r="AI986" s="160">
        <f>IF(and($AD$902&gt;0,Model!AB$1&lt;='Assumptions (Solar)'!$V$13),PPMT('Assumptions (Solar)'!$V$10,Model!AB$1,'Assumptions (Solar)'!$V$13,'Assumptions (Solar)'!$V$8*Model!$AD$902*('Assumptions (Solar)'!$AB$20*'Assumptions (Solar)'!$AB$2+'Assumptions (Solar)'!$AB$21*'Assumptions (Solar)'!$AB$3)/10^9),0)</f>
        <v>-0.105181048</v>
      </c>
      <c r="AJ986" s="160">
        <f>IF(and($AD$902&gt;0,Model!AC$1&lt;='Assumptions (Solar)'!$V$13),PPMT('Assumptions (Solar)'!$V$10,Model!AC$1,'Assumptions (Solar)'!$V$13,'Assumptions (Solar)'!$V$8*Model!$AD$902*('Assumptions (Solar)'!$AB$20*'Assumptions (Solar)'!$AB$2+'Assumptions (Solar)'!$AB$21*'Assumptions (Solar)'!$AB$3)/10^9),0)</f>
        <v>-0.1135955318</v>
      </c>
      <c r="AK986" s="160">
        <f>IF(and($AD$902&gt;0,Model!AD$1&lt;='Assumptions (Solar)'!$V$13),PPMT('Assumptions (Solar)'!$V$10,Model!AD$1,'Assumptions (Solar)'!$V$13,'Assumptions (Solar)'!$V$8*Model!$AD$902*('Assumptions (Solar)'!$AB$20*'Assumptions (Solar)'!$AB$2+'Assumptions (Solar)'!$AB$21*'Assumptions (Solar)'!$AB$3)/10^9),0)</f>
        <v>-0.1226831743</v>
      </c>
      <c r="AL986" s="160">
        <f>IF(and($AD$902&gt;0,Model!AE$1&lt;='Assumptions (Solar)'!$V$13),PPMT('Assumptions (Solar)'!$V$10,Model!AE$1,'Assumptions (Solar)'!$V$13,'Assumptions (Solar)'!$V$8*Model!$AD$902*('Assumptions (Solar)'!$AB$20*'Assumptions (Solar)'!$AB$2+'Assumptions (Solar)'!$AB$21*'Assumptions (Solar)'!$AB$3)/10^9),0)</f>
        <v>-0.1324978283</v>
      </c>
      <c r="AM986" s="160">
        <f>IF(and($AD$902&gt;0,Model!AF$1&lt;='Assumptions (Solar)'!$V$13),PPMT('Assumptions (Solar)'!$V$10,Model!AF$1,'Assumptions (Solar)'!$V$13,'Assumptions (Solar)'!$V$8*Model!$AD$902*('Assumptions (Solar)'!$AB$20*'Assumptions (Solar)'!$AB$2+'Assumptions (Solar)'!$AB$21*'Assumptions (Solar)'!$AB$3)/10^9),0)</f>
        <v>-0.1430976545</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-0.06941241154</v>
      </c>
      <c r="AF987" s="160">
        <f>IF(and($AE$902&gt;0,Model!X$1&lt;='Assumptions (Solar)'!$V$13),PPMT('Assumptions (Solar)'!$V$10,Model!X$1,'Assumptions (Solar)'!$V$13,'Assumptions (Solar)'!$V$8*Model!$AE$902*('Assumptions (Solar)'!$AC$20*'Assumptions (Solar)'!$AC$2+'Assumptions (Solar)'!$AC$21*'Assumptions (Solar)'!$AC$3)/10^9),0)</f>
        <v>-0.07496540447</v>
      </c>
      <c r="AG987" s="160">
        <f>IF(and($AE$902&gt;0,Model!Y$1&lt;='Assumptions (Solar)'!$V$13),PPMT('Assumptions (Solar)'!$V$10,Model!Y$1,'Assumptions (Solar)'!$V$13,'Assumptions (Solar)'!$V$8*Model!$AE$902*('Assumptions (Solar)'!$AC$20*'Assumptions (Solar)'!$AC$2+'Assumptions (Solar)'!$AC$21*'Assumptions (Solar)'!$AC$3)/10^9),0)</f>
        <v>-0.08096263682</v>
      </c>
      <c r="AH987" s="160">
        <f>IF(and($AE$902&gt;0,Model!Z$1&lt;='Assumptions (Solar)'!$V$13),PPMT('Assumptions (Solar)'!$V$10,Model!Z$1,'Assumptions (Solar)'!$V$13,'Assumptions (Solar)'!$V$8*Model!$AE$902*('Assumptions (Solar)'!$AC$20*'Assumptions (Solar)'!$AC$2+'Assumptions (Solar)'!$AC$21*'Assumptions (Solar)'!$AC$3)/10^9),0)</f>
        <v>-0.08743964777</v>
      </c>
      <c r="AI987" s="160">
        <f>IF(and($AE$902&gt;0,Model!AA$1&lt;='Assumptions (Solar)'!$V$13),PPMT('Assumptions (Solar)'!$V$10,Model!AA$1,'Assumptions (Solar)'!$V$13,'Assumptions (Solar)'!$V$8*Model!$AE$902*('Assumptions (Solar)'!$AC$20*'Assumptions (Solar)'!$AC$2+'Assumptions (Solar)'!$AC$21*'Assumptions (Solar)'!$AC$3)/10^9),0)</f>
        <v>-0.09443481959</v>
      </c>
      <c r="AJ987" s="160">
        <f>IF(and($AE$902&gt;0,Model!AB$1&lt;='Assumptions (Solar)'!$V$13),PPMT('Assumptions (Solar)'!$V$10,Model!AB$1,'Assumptions (Solar)'!$V$13,'Assumptions (Solar)'!$V$8*Model!$AE$902*('Assumptions (Solar)'!$AC$20*'Assumptions (Solar)'!$AC$2+'Assumptions (Solar)'!$AC$21*'Assumptions (Solar)'!$AC$3)/10^9),0)</f>
        <v>-0.1019896052</v>
      </c>
      <c r="AK987" s="160">
        <f>IF(and($AE$902&gt;0,Model!AC$1&lt;='Assumptions (Solar)'!$V$13),PPMT('Assumptions (Solar)'!$V$10,Model!AC$1,'Assumptions (Solar)'!$V$13,'Assumptions (Solar)'!$V$8*Model!$AE$902*('Assumptions (Solar)'!$AC$20*'Assumptions (Solar)'!$AC$2+'Assumptions (Solar)'!$AC$21*'Assumptions (Solar)'!$AC$3)/10^9),0)</f>
        <v>-0.1101487736</v>
      </c>
      <c r="AL987" s="160">
        <f>IF(and($AE$902&gt;0,Model!AD$1&lt;='Assumptions (Solar)'!$V$13),PPMT('Assumptions (Solar)'!$V$10,Model!AD$1,'Assumptions (Solar)'!$V$13,'Assumptions (Solar)'!$V$8*Model!$AE$902*('Assumptions (Solar)'!$AC$20*'Assumptions (Solar)'!$AC$2+'Assumptions (Solar)'!$AC$21*'Assumptions (Solar)'!$AC$3)/10^9),0)</f>
        <v>-0.1189606755</v>
      </c>
      <c r="AM987" s="160">
        <f>IF(and($AE$902&gt;0,Model!AE$1&lt;='Assumptions (Solar)'!$V$13),PPMT('Assumptions (Solar)'!$V$10,Model!AE$1,'Assumptions (Solar)'!$V$13,'Assumptions (Solar)'!$V$8*Model!$AE$902*('Assumptions (Solar)'!$AC$20*'Assumptions (Solar)'!$AC$2+'Assumptions (Solar)'!$AC$21*'Assumptions (Solar)'!$AC$3)/10^9),0)</f>
        <v>-0.1284775295</v>
      </c>
      <c r="AN987" s="160">
        <f>IF(and($AE$902&gt;0,Model!AF$1&lt;='Assumptions (Solar)'!$V$13),PPMT('Assumptions (Solar)'!$V$10,Model!AF$1,'Assumptions (Solar)'!$V$13,'Assumptions (Solar)'!$V$8*Model!$AE$902*('Assumptions (Solar)'!$AC$20*'Assumptions (Solar)'!$AC$2+'Assumptions (Solar)'!$AC$21*'Assumptions (Solar)'!$AC$3)/10^9),0)</f>
        <v>-0.1387557319</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-0.06705703824</v>
      </c>
      <c r="AG988" s="160">
        <f>IF(and($AF$902&gt;0,Model!X$1&lt;='Assumptions (Solar)'!$V$13),PPMT('Assumptions (Solar)'!$V$10,Model!X$1,'Assumptions (Solar)'!$V$13,'Assumptions (Solar)'!$V$8*Model!$AF$902*('Assumptions (Solar)'!$AD$20*'Assumptions (Solar)'!$AD$2+'Assumptions (Solar)'!$AD$21*'Assumptions (Solar)'!$AD$3)/10^9),0)</f>
        <v>-0.0724216013</v>
      </c>
      <c r="AH988" s="160">
        <f>IF(and($AF$902&gt;0,Model!Y$1&lt;='Assumptions (Solar)'!$V$13),PPMT('Assumptions (Solar)'!$V$10,Model!Y$1,'Assumptions (Solar)'!$V$13,'Assumptions (Solar)'!$V$8*Model!$AF$902*('Assumptions (Solar)'!$AD$20*'Assumptions (Solar)'!$AD$2+'Assumptions (Solar)'!$AD$21*'Assumptions (Solar)'!$AD$3)/10^9),0)</f>
        <v>-0.0782153294</v>
      </c>
      <c r="AI988" s="160">
        <f>IF(and($AF$902&gt;0,Model!Z$1&lt;='Assumptions (Solar)'!$V$13),PPMT('Assumptions (Solar)'!$V$10,Model!Z$1,'Assumptions (Solar)'!$V$13,'Assumptions (Solar)'!$V$8*Model!$AF$902*('Assumptions (Solar)'!$AD$20*'Assumptions (Solar)'!$AD$2+'Assumptions (Solar)'!$AD$21*'Assumptions (Solar)'!$AD$3)/10^9),0)</f>
        <v>-0.08447255575</v>
      </c>
      <c r="AJ988" s="160">
        <f>IF(and($AF$902&gt;0,Model!AA$1&lt;='Assumptions (Solar)'!$V$13),PPMT('Assumptions (Solar)'!$V$10,Model!AA$1,'Assumptions (Solar)'!$V$13,'Assumptions (Solar)'!$V$8*Model!$AF$902*('Assumptions (Solar)'!$AD$20*'Assumptions (Solar)'!$AD$2+'Assumptions (Solar)'!$AD$21*'Assumptions (Solar)'!$AD$3)/10^9),0)</f>
        <v>-0.09123036022</v>
      </c>
      <c r="AK988" s="160">
        <f>IF(and($AF$902&gt;0,Model!AB$1&lt;='Assumptions (Solar)'!$V$13),PPMT('Assumptions (Solar)'!$V$10,Model!AB$1,'Assumptions (Solar)'!$V$13,'Assumptions (Solar)'!$V$8*Model!$AF$902*('Assumptions (Solar)'!$AD$20*'Assumptions (Solar)'!$AD$2+'Assumptions (Solar)'!$AD$21*'Assumptions (Solar)'!$AD$3)/10^9),0)</f>
        <v>-0.09852878903</v>
      </c>
      <c r="AL988" s="160">
        <f>IF(and($AF$902&gt;0,Model!AC$1&lt;='Assumptions (Solar)'!$V$13),PPMT('Assumptions (Solar)'!$V$10,Model!AC$1,'Assumptions (Solar)'!$V$13,'Assumptions (Solar)'!$V$8*Model!$AF$902*('Assumptions (Solar)'!$AD$20*'Assumptions (Solar)'!$AD$2+'Assumptions (Solar)'!$AD$21*'Assumptions (Solar)'!$AD$3)/10^9),0)</f>
        <v>-0.1064110922</v>
      </c>
      <c r="AM988" s="160">
        <f>IF(and($AF$902&gt;0,Model!AD$1&lt;='Assumptions (Solar)'!$V$13),PPMT('Assumptions (Solar)'!$V$10,Model!AD$1,'Assumptions (Solar)'!$V$13,'Assumptions (Solar)'!$V$8*Model!$AF$902*('Assumptions (Solar)'!$AD$20*'Assumptions (Solar)'!$AD$2+'Assumptions (Solar)'!$AD$21*'Assumptions (Solar)'!$AD$3)/10^9),0)</f>
        <v>-0.1149239795</v>
      </c>
      <c r="AN988" s="160">
        <f>IF(and($AF$902&gt;0,Model!AE$1&lt;='Assumptions (Solar)'!$V$13),PPMT('Assumptions (Solar)'!$V$10,Model!AE$1,'Assumptions (Solar)'!$V$13,'Assumptions (Solar)'!$V$8*Model!$AF$902*('Assumptions (Solar)'!$AD$20*'Assumptions (Solar)'!$AD$2+'Assumptions (Solar)'!$AD$21*'Assumptions (Solar)'!$AD$3)/10^9),0)</f>
        <v>-0.1241178979</v>
      </c>
      <c r="AO988" s="160">
        <f>IF(and($AF$902&gt;0,Model!AF$1&lt;='Assumptions (Solar)'!$V$13),PPMT('Assumptions (Solar)'!$V$10,Model!AF$1,'Assumptions (Solar)'!$V$13,'Assumptions (Solar)'!$V$8*Model!$AF$902*('Assumptions (Solar)'!$AD$20*'Assumptions (Solar)'!$AD$2+'Assumptions (Solar)'!$AD$21*'Assumptions (Solar)'!$AD$3)/10^9),0)</f>
        <v>-0.1340473297</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-0.06458334473</v>
      </c>
      <c r="AH989" s="160">
        <f>IF(and($AG$902&gt;0,Model!X$1&lt;='Assumptions (Solar)'!$V$13),PPMT('Assumptions (Solar)'!$V$10,Model!X$1,'Assumptions (Solar)'!$V$13,'Assumptions (Solar)'!$V$8*Model!$AG$902*('Assumptions (Solar)'!$AE$20*'Assumptions (Solar)'!$AE$2+'Assumptions (Solar)'!$AE$21*'Assumptions (Solar)'!$AE$3)/10^9),0)</f>
        <v>-0.06975001231</v>
      </c>
      <c r="AI989" s="160">
        <f>IF(and($AG$902&gt;0,Model!Y$1&lt;='Assumptions (Solar)'!$V$13),PPMT('Assumptions (Solar)'!$V$10,Model!Y$1,'Assumptions (Solar)'!$V$13,'Assumptions (Solar)'!$V$8*Model!$AG$902*('Assumptions (Solar)'!$AE$20*'Assumptions (Solar)'!$AE$2+'Assumptions (Solar)'!$AE$21*'Assumptions (Solar)'!$AE$3)/10^9),0)</f>
        <v>-0.07533001329</v>
      </c>
      <c r="AJ989" s="160">
        <f>IF(and($AG$902&gt;0,Model!Z$1&lt;='Assumptions (Solar)'!$V$13),PPMT('Assumptions (Solar)'!$V$10,Model!Z$1,'Assumptions (Solar)'!$V$13,'Assumptions (Solar)'!$V$8*Model!$AG$902*('Assumptions (Solar)'!$AE$20*'Assumptions (Solar)'!$AE$2+'Assumptions (Solar)'!$AE$21*'Assumptions (Solar)'!$AE$3)/10^9),0)</f>
        <v>-0.08135641436</v>
      </c>
      <c r="AK989" s="160">
        <f>IF(and($AG$902&gt;0,Model!AA$1&lt;='Assumptions (Solar)'!$V$13),PPMT('Assumptions (Solar)'!$V$10,Model!AA$1,'Assumptions (Solar)'!$V$13,'Assumptions (Solar)'!$V$8*Model!$AG$902*('Assumptions (Solar)'!$AE$20*'Assumptions (Solar)'!$AE$2+'Assumptions (Solar)'!$AE$21*'Assumptions (Solar)'!$AE$3)/10^9),0)</f>
        <v>-0.0878649275</v>
      </c>
      <c r="AL989" s="160">
        <f>IF(and($AG$902&gt;0,Model!AB$1&lt;='Assumptions (Solar)'!$V$13),PPMT('Assumptions (Solar)'!$V$10,Model!AB$1,'Assumptions (Solar)'!$V$13,'Assumptions (Solar)'!$V$8*Model!$AG$902*('Assumptions (Solar)'!$AE$20*'Assumptions (Solar)'!$AE$2+'Assumptions (Solar)'!$AE$21*'Assumptions (Solar)'!$AE$3)/10^9),0)</f>
        <v>-0.0948941217</v>
      </c>
      <c r="AM989" s="160">
        <f>IF(and($AG$902&gt;0,Model!AC$1&lt;='Assumptions (Solar)'!$V$13),PPMT('Assumptions (Solar)'!$V$10,Model!AC$1,'Assumptions (Solar)'!$V$13,'Assumptions (Solar)'!$V$8*Model!$AG$902*('Assumptions (Solar)'!$AE$20*'Assumptions (Solar)'!$AE$2+'Assumptions (Solar)'!$AE$21*'Assumptions (Solar)'!$AE$3)/10^9),0)</f>
        <v>-0.1024856514</v>
      </c>
      <c r="AN989" s="160">
        <f>IF(and($AG$902&gt;0,Model!AD$1&lt;='Assumptions (Solar)'!$V$13),PPMT('Assumptions (Solar)'!$V$10,Model!AD$1,'Assumptions (Solar)'!$V$13,'Assumptions (Solar)'!$V$8*Model!$AG$902*('Assumptions (Solar)'!$AE$20*'Assumptions (Solar)'!$AE$2+'Assumptions (Solar)'!$AE$21*'Assumptions (Solar)'!$AE$3)/10^9),0)</f>
        <v>-0.1106845036</v>
      </c>
      <c r="AO989" s="160">
        <f>IF(and($AG$902&gt;0,Model!AE$1&lt;='Assumptions (Solar)'!$V$13),PPMT('Assumptions (Solar)'!$V$10,Model!AE$1,'Assumptions (Solar)'!$V$13,'Assumptions (Solar)'!$V$8*Model!$AG$902*('Assumptions (Solar)'!$AE$20*'Assumptions (Solar)'!$AE$2+'Assumptions (Solar)'!$AE$21*'Assumptions (Solar)'!$AE$3)/10^9),0)</f>
        <v>-0.1195392638</v>
      </c>
      <c r="AP989" s="160">
        <f>IF(and($AG$902&gt;0,Model!AF$1&lt;='Assumptions (Solar)'!$V$13),PPMT('Assumptions (Solar)'!$V$10,Model!AF$1,'Assumptions (Solar)'!$V$13,'Assumptions (Solar)'!$V$8*Model!$AG$902*('Assumptions (Solar)'!$AE$20*'Assumptions (Solar)'!$AE$2+'Assumptions (Solar)'!$AE$21*'Assumptions (Solar)'!$AE$3)/10^9),0)</f>
        <v>-0.1291024049</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-0.06198761086</v>
      </c>
      <c r="AI990" s="160">
        <f>IF(and($AH$902&gt;0,Model!X$1&lt;='Assumptions (Solar)'!$V$13),PPMT('Assumptions (Solar)'!$V$10,Model!X$1,'Assumptions (Solar)'!$V$13,'Assumptions (Solar)'!$V$8*Model!$AH$902*('Assumptions (Solar)'!$AF$20*'Assumptions (Solar)'!$AF$2+'Assumptions (Solar)'!$AF$21*'Assumptions (Solar)'!$AF$3)/10^9),0)</f>
        <v>-0.06694661972</v>
      </c>
      <c r="AJ990" s="160">
        <f>IF(and($AH$902&gt;0,Model!Y$1&lt;='Assumptions (Solar)'!$V$13),PPMT('Assumptions (Solar)'!$V$10,Model!Y$1,'Assumptions (Solar)'!$V$13,'Assumptions (Solar)'!$V$8*Model!$AH$902*('Assumptions (Solar)'!$AF$20*'Assumptions (Solar)'!$AF$2+'Assumptions (Solar)'!$AF$21*'Assumptions (Solar)'!$AF$3)/10^9),0)</f>
        <v>-0.0723023493</v>
      </c>
      <c r="AK990" s="160">
        <f>IF(and($AH$902&gt;0,Model!Z$1&lt;='Assumptions (Solar)'!$V$13),PPMT('Assumptions (Solar)'!$V$10,Model!Z$1,'Assumptions (Solar)'!$V$13,'Assumptions (Solar)'!$V$8*Model!$AH$902*('Assumptions (Solar)'!$AF$20*'Assumptions (Solar)'!$AF$2+'Assumptions (Solar)'!$AF$21*'Assumptions (Solar)'!$AF$3)/10^9),0)</f>
        <v>-0.07808653725</v>
      </c>
      <c r="AL990" s="160">
        <f>IF(and($AH$902&gt;0,Model!AA$1&lt;='Assumptions (Solar)'!$V$13),PPMT('Assumptions (Solar)'!$V$10,Model!AA$1,'Assumptions (Solar)'!$V$13,'Assumptions (Solar)'!$V$8*Model!$AH$902*('Assumptions (Solar)'!$AF$20*'Assumptions (Solar)'!$AF$2+'Assumptions (Solar)'!$AF$21*'Assumptions (Solar)'!$AF$3)/10^9),0)</f>
        <v>-0.08433346023</v>
      </c>
      <c r="AM990" s="160">
        <f>IF(and($AH$902&gt;0,Model!AB$1&lt;='Assumptions (Solar)'!$V$13),PPMT('Assumptions (Solar)'!$V$10,Model!AB$1,'Assumptions (Solar)'!$V$13,'Assumptions (Solar)'!$V$8*Model!$AH$902*('Assumptions (Solar)'!$AF$20*'Assumptions (Solar)'!$AF$2+'Assumptions (Solar)'!$AF$21*'Assumptions (Solar)'!$AF$3)/10^9),0)</f>
        <v>-0.09108013704</v>
      </c>
      <c r="AN990" s="160">
        <f>IF(and($AH$902&gt;0,Model!AC$1&lt;='Assumptions (Solar)'!$V$13),PPMT('Assumptions (Solar)'!$V$10,Model!AC$1,'Assumptions (Solar)'!$V$13,'Assumptions (Solar)'!$V$8*Model!$AH$902*('Assumptions (Solar)'!$AF$20*'Assumptions (Solar)'!$AF$2+'Assumptions (Solar)'!$AF$21*'Assumptions (Solar)'!$AF$3)/10^9),0)</f>
        <v>-0.09836654801</v>
      </c>
      <c r="AO990" s="160">
        <f>IF(and($AH$902&gt;0,Model!AD$1&lt;='Assumptions (Solar)'!$V$13),PPMT('Assumptions (Solar)'!$V$10,Model!AD$1,'Assumptions (Solar)'!$V$13,'Assumptions (Solar)'!$V$8*Model!$AH$902*('Assumptions (Solar)'!$AF$20*'Assumptions (Solar)'!$AF$2+'Assumptions (Solar)'!$AF$21*'Assumptions (Solar)'!$AF$3)/10^9),0)</f>
        <v>-0.1062358718</v>
      </c>
      <c r="AP990" s="160">
        <f>IF(and($AH$902&gt;0,Model!AE$1&lt;='Assumptions (Solar)'!$V$13),PPMT('Assumptions (Solar)'!$V$10,Model!AE$1,'Assumptions (Solar)'!$V$13,'Assumptions (Solar)'!$V$8*Model!$AH$902*('Assumptions (Solar)'!$AF$20*'Assumptions (Solar)'!$AF$2+'Assumptions (Solar)'!$AF$21*'Assumptions (Solar)'!$AF$3)/10^9),0)</f>
        <v>-0.1147347416</v>
      </c>
      <c r="AQ990" s="160">
        <f>IF(and($AH$902&gt;0,Model!AF$1&lt;='Assumptions (Solar)'!$V$13),PPMT('Assumptions (Solar)'!$V$10,Model!AF$1,'Assumptions (Solar)'!$V$13,'Assumptions (Solar)'!$V$8*Model!$AH$902*('Assumptions (Solar)'!$AF$20*'Assumptions (Solar)'!$AF$2+'Assumptions (Solar)'!$AF$21*'Assumptions (Solar)'!$AF$3)/10^9),0)</f>
        <v>-0.1239135209</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-0.06266776473</v>
      </c>
      <c r="AJ991" s="160">
        <f>IF(and($AI$902&gt;0,Model!X$1&lt;='Assumptions (Solar)'!$V$13),PPMT('Assumptions (Solar)'!$V$10,Model!X$1,'Assumptions (Solar)'!$V$13,'Assumptions (Solar)'!$V$8*Model!$AI$902*('Assumptions (Solar)'!$AG$20*'Assumptions (Solar)'!$AG$2+'Assumptions (Solar)'!$AG$21*'Assumptions (Solar)'!$AG$3)/10^9),0)</f>
        <v>-0.06768118591</v>
      </c>
      <c r="AK991" s="160">
        <f>IF(and($AI$902&gt;0,Model!Y$1&lt;='Assumptions (Solar)'!$V$13),PPMT('Assumptions (Solar)'!$V$10,Model!Y$1,'Assumptions (Solar)'!$V$13,'Assumptions (Solar)'!$V$8*Model!$AI$902*('Assumptions (Solar)'!$AG$20*'Assumptions (Solar)'!$AG$2+'Assumptions (Solar)'!$AG$21*'Assumptions (Solar)'!$AG$3)/10^9),0)</f>
        <v>-0.07309568078</v>
      </c>
      <c r="AL991" s="160">
        <f>IF(and($AI$902&gt;0,Model!Z$1&lt;='Assumptions (Solar)'!$V$13),PPMT('Assumptions (Solar)'!$V$10,Model!Z$1,'Assumptions (Solar)'!$V$13,'Assumptions (Solar)'!$V$8*Model!$AI$902*('Assumptions (Solar)'!$AG$20*'Assumptions (Solar)'!$AG$2+'Assumptions (Solar)'!$AG$21*'Assumptions (Solar)'!$AG$3)/10^9),0)</f>
        <v>-0.07894333524</v>
      </c>
      <c r="AM991" s="160">
        <f>IF(and($AI$902&gt;0,Model!AA$1&lt;='Assumptions (Solar)'!$V$13),PPMT('Assumptions (Solar)'!$V$10,Model!AA$1,'Assumptions (Solar)'!$V$13,'Assumptions (Solar)'!$V$8*Model!$AI$902*('Assumptions (Solar)'!$AG$20*'Assumptions (Solar)'!$AG$2+'Assumptions (Solar)'!$AG$21*'Assumptions (Solar)'!$AG$3)/10^9),0)</f>
        <v>-0.08525880206</v>
      </c>
      <c r="AN991" s="160">
        <f>IF(and($AI$902&gt;0,Model!AB$1&lt;='Assumptions (Solar)'!$V$13),PPMT('Assumptions (Solar)'!$V$10,Model!AB$1,'Assumptions (Solar)'!$V$13,'Assumptions (Solar)'!$V$8*Model!$AI$902*('Assumptions (Solar)'!$AG$20*'Assumptions (Solar)'!$AG$2+'Assumptions (Solar)'!$AG$21*'Assumptions (Solar)'!$AG$3)/10^9),0)</f>
        <v>-0.09207950623</v>
      </c>
      <c r="AO991" s="160">
        <f>IF(and($AI$902&gt;0,Model!AC$1&lt;='Assumptions (Solar)'!$V$13),PPMT('Assumptions (Solar)'!$V$10,Model!AC$1,'Assumptions (Solar)'!$V$13,'Assumptions (Solar)'!$V$8*Model!$AI$902*('Assumptions (Solar)'!$AG$20*'Assumptions (Solar)'!$AG$2+'Assumptions (Solar)'!$AG$21*'Assumptions (Solar)'!$AG$3)/10^9),0)</f>
        <v>-0.09944586673</v>
      </c>
      <c r="AP991" s="160">
        <f>IF(and($AI$902&gt;0,Model!AD$1&lt;='Assumptions (Solar)'!$V$13),PPMT('Assumptions (Solar)'!$V$10,Model!AD$1,'Assumptions (Solar)'!$V$13,'Assumptions (Solar)'!$V$8*Model!$AI$902*('Assumptions (Solar)'!$AG$20*'Assumptions (Solar)'!$AG$2+'Assumptions (Solar)'!$AG$21*'Assumptions (Solar)'!$AG$3)/10^9),0)</f>
        <v>-0.1074015361</v>
      </c>
      <c r="AQ991" s="160">
        <f>IF(and($AI$902&gt;0,Model!AE$1&lt;='Assumptions (Solar)'!$V$13),PPMT('Assumptions (Solar)'!$V$10,Model!AE$1,'Assumptions (Solar)'!$V$13,'Assumptions (Solar)'!$V$8*Model!$AI$902*('Assumptions (Solar)'!$AG$20*'Assumptions (Solar)'!$AG$2+'Assumptions (Solar)'!$AG$21*'Assumptions (Solar)'!$AG$3)/10^9),0)</f>
        <v>-0.1159936589</v>
      </c>
      <c r="AR991" s="160">
        <f>IF(and($AI$902&gt;0,Model!AF$1&lt;='Assumptions (Solar)'!$V$13),PPMT('Assumptions (Solar)'!$V$10,Model!AF$1,'Assumptions (Solar)'!$V$13,'Assumptions (Solar)'!$V$8*Model!$AI$902*('Assumptions (Solar)'!$AG$20*'Assumptions (Solar)'!$AG$2+'Assumptions (Solar)'!$AG$21*'Assumptions (Solar)'!$AG$3)/10^9),0)</f>
        <v>-0.1252731517</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-0.06335086432</v>
      </c>
      <c r="AK992" s="177">
        <f>IF(and($AJ$902&gt;0,Model!X$1&lt;='Assumptions (Solar)'!$V$13),PPMT('Assumptions (Solar)'!$V$10,Model!X$1,'Assumptions (Solar)'!$V$13,'Assumptions (Solar)'!$V$8*Model!$AJ$902*('Assumptions (Solar)'!$AH$20*'Assumptions (Solar)'!$AH$2+'Assumptions (Solar)'!$AH$21*'Assumptions (Solar)'!$AH$3)/10^9),0)</f>
        <v>-0.06841893347</v>
      </c>
      <c r="AL992" s="177">
        <f>IF(and($AJ$902&gt;0,Model!Y$1&lt;='Assumptions (Solar)'!$V$13),PPMT('Assumptions (Solar)'!$V$10,Model!Y$1,'Assumptions (Solar)'!$V$13,'Assumptions (Solar)'!$V$8*Model!$AJ$902*('Assumptions (Solar)'!$AH$20*'Assumptions (Solar)'!$AH$2+'Assumptions (Solar)'!$AH$21*'Assumptions (Solar)'!$AH$3)/10^9),0)</f>
        <v>-0.07389244814</v>
      </c>
      <c r="AM992" s="177">
        <f>IF(and($AJ$902&gt;0,Model!Z$1&lt;='Assumptions (Solar)'!$V$13),PPMT('Assumptions (Solar)'!$V$10,Model!Z$1,'Assumptions (Solar)'!$V$13,'Assumptions (Solar)'!$V$8*Model!$AJ$902*('Assumptions (Solar)'!$AH$20*'Assumptions (Solar)'!$AH$2+'Assumptions (Solar)'!$AH$21*'Assumptions (Solar)'!$AH$3)/10^9),0)</f>
        <v>-0.079803844</v>
      </c>
      <c r="AN992" s="177">
        <f>IF(and($AJ$902&gt;0,Model!AA$1&lt;='Assumptions (Solar)'!$V$13),PPMT('Assumptions (Solar)'!$V$10,Model!AA$1,'Assumptions (Solar)'!$V$13,'Assumptions (Solar)'!$V$8*Model!$AJ$902*('Assumptions (Solar)'!$AH$20*'Assumptions (Solar)'!$AH$2+'Assumptions (Solar)'!$AH$21*'Assumptions (Solar)'!$AH$3)/10^9),0)</f>
        <v>-0.08618815152</v>
      </c>
      <c r="AO992" s="177">
        <f>IF(and($AJ$902&gt;0,Model!AB$1&lt;='Assumptions (Solar)'!$V$13),PPMT('Assumptions (Solar)'!$V$10,Model!AB$1,'Assumptions (Solar)'!$V$13,'Assumptions (Solar)'!$V$8*Model!$AJ$902*('Assumptions (Solar)'!$AH$20*'Assumptions (Solar)'!$AH$2+'Assumptions (Solar)'!$AH$21*'Assumptions (Solar)'!$AH$3)/10^9),0)</f>
        <v>-0.09308320364</v>
      </c>
      <c r="AP992" s="177">
        <f>IF(and($AJ$902&gt;0,Model!AC$1&lt;='Assumptions (Solar)'!$V$13),PPMT('Assumptions (Solar)'!$V$10,Model!AC$1,'Assumptions (Solar)'!$V$13,'Assumptions (Solar)'!$V$8*Model!$AJ$902*('Assumptions (Solar)'!$AH$20*'Assumptions (Solar)'!$AH$2+'Assumptions (Solar)'!$AH$21*'Assumptions (Solar)'!$AH$3)/10^9),0)</f>
        <v>-0.1005298599</v>
      </c>
      <c r="AQ992" s="177">
        <f>IF(and($AJ$902&gt;0,Model!AD$1&lt;='Assumptions (Solar)'!$V$13),PPMT('Assumptions (Solar)'!$V$10,Model!AD$1,'Assumptions (Solar)'!$V$13,'Assumptions (Solar)'!$V$8*Model!$AJ$902*('Assumptions (Solar)'!$AH$20*'Assumptions (Solar)'!$AH$2+'Assumptions (Solar)'!$AH$21*'Assumptions (Solar)'!$AH$3)/10^9),0)</f>
        <v>-0.1085722487</v>
      </c>
      <c r="AR992" s="177">
        <f>IF(and($AJ$902&gt;0,Model!AE$1&lt;='Assumptions (Solar)'!$V$13),PPMT('Assumptions (Solar)'!$V$10,Model!AE$1,'Assumptions (Solar)'!$V$13,'Assumptions (Solar)'!$V$8*Model!$AJ$902*('Assumptions (Solar)'!$AH$20*'Assumptions (Solar)'!$AH$2+'Assumptions (Solar)'!$AH$21*'Assumptions (Solar)'!$AH$3)/10^9),0)</f>
        <v>-0.1172580286</v>
      </c>
      <c r="AS992" s="177">
        <f>IF(and($AJ$902&gt;0,Model!AF$1&lt;='Assumptions (Solar)'!$V$13),PPMT('Assumptions (Solar)'!$V$10,Model!AF$1,'Assumptions (Solar)'!$V$13,'Assumptions (Solar)'!$V$8*Model!$AJ$902*('Assumptions (Solar)'!$AH$20*'Assumptions (Solar)'!$AH$2+'Assumptions (Solar)'!$AH$21*'Assumptions (Solar)'!$AH$3)/10^9),0)</f>
        <v>-0.1266386709</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-0.06410234678</v>
      </c>
      <c r="AL993" s="160">
        <f>IF(and($AK$902&gt;0,Model!X$1&lt;='Assumptions (Solar)'!$V$13),PPMT('Assumptions (Solar)'!$V$10,Model!X$1,'Assumptions (Solar)'!$V$13,'Assumptions (Solar)'!$V$8*Model!$AK$902*('Assumptions (Solar)'!$AI$20*'Assumptions (Solar)'!$AI$2+'Assumptions (Solar)'!$AI$21*'Assumptions (Solar)'!$AI$3)/10^9),0)</f>
        <v>-0.06923053452</v>
      </c>
      <c r="AM993" s="160">
        <f>IF(and($AK$902&gt;0,Model!Y$1&lt;='Assumptions (Solar)'!$V$13),PPMT('Assumptions (Solar)'!$V$10,Model!Y$1,'Assumptions (Solar)'!$V$13,'Assumptions (Solar)'!$V$8*Model!$AK$902*('Assumptions (Solar)'!$AI$20*'Assumptions (Solar)'!$AI$2+'Assumptions (Solar)'!$AI$21*'Assumptions (Solar)'!$AI$3)/10^9),0)</f>
        <v>-0.07476897729</v>
      </c>
      <c r="AN993" s="160">
        <f>IF(and($AK$902&gt;0,Model!Z$1&lt;='Assumptions (Solar)'!$V$13),PPMT('Assumptions (Solar)'!$V$10,Model!Z$1,'Assumptions (Solar)'!$V$13,'Assumptions (Solar)'!$V$8*Model!$AK$902*('Assumptions (Solar)'!$AI$20*'Assumptions (Solar)'!$AI$2+'Assumptions (Solar)'!$AI$21*'Assumptions (Solar)'!$AI$3)/10^9),0)</f>
        <v>-0.08075049547</v>
      </c>
      <c r="AO993" s="160">
        <f>IF(and($AK$902&gt;0,Model!AA$1&lt;='Assumptions (Solar)'!$V$13),PPMT('Assumptions (Solar)'!$V$10,Model!AA$1,'Assumptions (Solar)'!$V$13,'Assumptions (Solar)'!$V$8*Model!$AK$902*('Assumptions (Solar)'!$AI$20*'Assumptions (Solar)'!$AI$2+'Assumptions (Solar)'!$AI$21*'Assumptions (Solar)'!$AI$3)/10^9),0)</f>
        <v>-0.08721053511</v>
      </c>
      <c r="AP993" s="160">
        <f>IF(and($AK$902&gt;0,Model!AB$1&lt;='Assumptions (Solar)'!$V$13),PPMT('Assumptions (Solar)'!$V$10,Model!AB$1,'Assumptions (Solar)'!$V$13,'Assumptions (Solar)'!$V$8*Model!$AK$902*('Assumptions (Solar)'!$AI$20*'Assumptions (Solar)'!$AI$2+'Assumptions (Solar)'!$AI$21*'Assumptions (Solar)'!$AI$3)/10^9),0)</f>
        <v>-0.09418737791</v>
      </c>
      <c r="AQ993" s="160">
        <f>IF(and($AK$902&gt;0,Model!AC$1&lt;='Assumptions (Solar)'!$V$13),PPMT('Assumptions (Solar)'!$V$10,Model!AC$1,'Assumptions (Solar)'!$V$13,'Assumptions (Solar)'!$V$8*Model!$AK$902*('Assumptions (Solar)'!$AI$20*'Assumptions (Solar)'!$AI$2+'Assumptions (Solar)'!$AI$21*'Assumptions (Solar)'!$AI$3)/10^9),0)</f>
        <v>-0.1017223681</v>
      </c>
      <c r="AR993" s="160">
        <f>IF(and($AK$902&gt;0,Model!AD$1&lt;='Assumptions (Solar)'!$V$13),PPMT('Assumptions (Solar)'!$V$10,Model!AD$1,'Assumptions (Solar)'!$V$13,'Assumptions (Solar)'!$V$8*Model!$AK$902*('Assumptions (Solar)'!$AI$20*'Assumptions (Solar)'!$AI$2+'Assumptions (Solar)'!$AI$21*'Assumptions (Solar)'!$AI$3)/10^9),0)</f>
        <v>-0.1098601576</v>
      </c>
      <c r="AS993" s="160">
        <f>IF(and($AK$902&gt;0,Model!AE$1&lt;='Assumptions (Solar)'!$V$13),PPMT('Assumptions (Solar)'!$V$10,Model!AE$1,'Assumptions (Solar)'!$V$13,'Assumptions (Solar)'!$V$8*Model!$AK$902*('Assumptions (Solar)'!$AI$20*'Assumptions (Solar)'!$AI$2+'Assumptions (Solar)'!$AI$21*'Assumptions (Solar)'!$AI$3)/10^9),0)</f>
        <v>-0.1186489702</v>
      </c>
      <c r="AT993" s="160">
        <f>IF(and($AK$902&gt;0,Model!AF$1&lt;='Assumptions (Solar)'!$V$13),PPMT('Assumptions (Solar)'!$V$10,Model!AF$1,'Assumptions (Solar)'!$V$13,'Assumptions (Solar)'!$V$8*Model!$AK$902*('Assumptions (Solar)'!$AI$20*'Assumptions (Solar)'!$AI$2+'Assumptions (Solar)'!$AI$21*'Assumptions (Solar)'!$AI$3)/10^9),0)</f>
        <v>-0.1281408878</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-0.06464521261</v>
      </c>
      <c r="AM994" s="177">
        <f>IF(and($AL$902&gt;0,Model!X$1&lt;='Assumptions (Solar)'!$V$13),PPMT('Assumptions (Solar)'!$V$10,Model!X$1,'Assumptions (Solar)'!$V$13,'Assumptions (Solar)'!$V$8*Model!$AL$902*('Assumptions (Solar)'!$AJ$20*'Assumptions (Solar)'!$AJ$2+'Assumptions (Solar)'!$AJ$21*'Assumptions (Solar)'!$AJ$3)/10^9),0)</f>
        <v>-0.06981682962</v>
      </c>
      <c r="AN994" s="177">
        <f>IF(and($AL$902&gt;0,Model!Y$1&lt;='Assumptions (Solar)'!$V$13),PPMT('Assumptions (Solar)'!$V$10,Model!Y$1,'Assumptions (Solar)'!$V$13,'Assumptions (Solar)'!$V$8*Model!$AL$902*('Assumptions (Solar)'!$AJ$20*'Assumptions (Solar)'!$AJ$2+'Assumptions (Solar)'!$AJ$21*'Assumptions (Solar)'!$AJ$3)/10^9),0)</f>
        <v>-0.07540217599</v>
      </c>
      <c r="AO994" s="177">
        <f>IF(and($AL$902&gt;0,Model!Z$1&lt;='Assumptions (Solar)'!$V$13),PPMT('Assumptions (Solar)'!$V$10,Model!Z$1,'Assumptions (Solar)'!$V$13,'Assumptions (Solar)'!$V$8*Model!$AL$902*('Assumptions (Solar)'!$AJ$20*'Assumptions (Solar)'!$AJ$2+'Assumptions (Solar)'!$AJ$21*'Assumptions (Solar)'!$AJ$3)/10^9),0)</f>
        <v>-0.08143435007</v>
      </c>
      <c r="AP994" s="177">
        <f>IF(and($AL$902&gt;0,Model!AA$1&lt;='Assumptions (Solar)'!$V$13),PPMT('Assumptions (Solar)'!$V$10,Model!AA$1,'Assumptions (Solar)'!$V$13,'Assumptions (Solar)'!$V$8*Model!$AL$902*('Assumptions (Solar)'!$AJ$20*'Assumptions (Solar)'!$AJ$2+'Assumptions (Solar)'!$AJ$21*'Assumptions (Solar)'!$AJ$3)/10^9),0)</f>
        <v>-0.08794909807</v>
      </c>
      <c r="AQ994" s="177">
        <f>IF(and($AL$902&gt;0,Model!AB$1&lt;='Assumptions (Solar)'!$V$13),PPMT('Assumptions (Solar)'!$V$10,Model!AB$1,'Assumptions (Solar)'!$V$13,'Assumptions (Solar)'!$V$8*Model!$AL$902*('Assumptions (Solar)'!$AJ$20*'Assumptions (Solar)'!$AJ$2+'Assumptions (Solar)'!$AJ$21*'Assumptions (Solar)'!$AJ$3)/10^9),0)</f>
        <v>-0.09498502592</v>
      </c>
      <c r="AR994" s="177">
        <f>IF(and($AL$902&gt;0,Model!AC$1&lt;='Assumptions (Solar)'!$V$13),PPMT('Assumptions (Solar)'!$V$10,Model!AC$1,'Assumptions (Solar)'!$V$13,'Assumptions (Solar)'!$V$8*Model!$AL$902*('Assumptions (Solar)'!$AJ$20*'Assumptions (Solar)'!$AJ$2+'Assumptions (Solar)'!$AJ$21*'Assumptions (Solar)'!$AJ$3)/10^9),0)</f>
        <v>-0.102583828</v>
      </c>
      <c r="AS994" s="177">
        <f>IF(and($AL$902&gt;0,Model!AD$1&lt;='Assumptions (Solar)'!$V$13),PPMT('Assumptions (Solar)'!$V$10,Model!AD$1,'Assumptions (Solar)'!$V$13,'Assumptions (Solar)'!$V$8*Model!$AL$902*('Assumptions (Solar)'!$AJ$20*'Assumptions (Solar)'!$AJ$2+'Assumptions (Solar)'!$AJ$21*'Assumptions (Solar)'!$AJ$3)/10^9),0)</f>
        <v>-0.1107905342</v>
      </c>
      <c r="AT994" s="177">
        <f>IF(and($AL$902&gt;0,Model!AE$1&lt;='Assumptions (Solar)'!$V$13),PPMT('Assumptions (Solar)'!$V$10,Model!AE$1,'Assumptions (Solar)'!$V$13,'Assumptions (Solar)'!$V$8*Model!$AL$902*('Assumptions (Solar)'!$AJ$20*'Assumptions (Solar)'!$AJ$2+'Assumptions (Solar)'!$AJ$21*'Assumptions (Solar)'!$AJ$3)/10^9),0)</f>
        <v>-0.119653777</v>
      </c>
      <c r="AU994" s="177">
        <f>IF(and($AL$902&gt;0,Model!AF$1&lt;='Assumptions (Solar)'!$V$13),PPMT('Assumptions (Solar)'!$V$10,Model!AF$1,'Assumptions (Solar)'!$V$13,'Assumptions (Solar)'!$V$8*Model!$AL$902*('Assumptions (Solar)'!$AJ$20*'Assumptions (Solar)'!$AJ$2+'Assumptions (Solar)'!$AJ$21*'Assumptions (Solar)'!$AJ$3)/10^9),0)</f>
        <v>-0.1292260791</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-0.06559313192</v>
      </c>
      <c r="AN995" s="160">
        <f>IF(and($AM$902&gt;0,Model!X$1&lt;='Assumptions (Solar)'!$V$13),PPMT('Assumptions (Solar)'!$V$10,Model!X$1,'Assumptions (Solar)'!$V$13,'Assumptions (Solar)'!$V$8*Model!$AM$902*('Assumptions (Solar)'!$AK$20*'Assumptions (Solar)'!$AK$2+'Assumptions (Solar)'!$AK$21*'Assumptions (Solar)'!$AK$3)/10^9),0)</f>
        <v>-0.07084058247</v>
      </c>
      <c r="AO995" s="160">
        <f>IF(and($AM$902&gt;0,Model!Y$1&lt;='Assumptions (Solar)'!$V$13),PPMT('Assumptions (Solar)'!$V$10,Model!Y$1,'Assumptions (Solar)'!$V$13,'Assumptions (Solar)'!$V$8*Model!$AM$902*('Assumptions (Solar)'!$AK$20*'Assumptions (Solar)'!$AK$2+'Assumptions (Solar)'!$AK$21*'Assumptions (Solar)'!$AK$3)/10^9),0)</f>
        <v>-0.07650782907</v>
      </c>
      <c r="AP995" s="160">
        <f>IF(and($AM$902&gt;0,Model!Z$1&lt;='Assumptions (Solar)'!$V$13),PPMT('Assumptions (Solar)'!$V$10,Model!Z$1,'Assumptions (Solar)'!$V$13,'Assumptions (Solar)'!$V$8*Model!$AM$902*('Assumptions (Solar)'!$AK$20*'Assumptions (Solar)'!$AK$2+'Assumptions (Solar)'!$AK$21*'Assumptions (Solar)'!$AK$3)/10^9),0)</f>
        <v>-0.0826284554</v>
      </c>
      <c r="AQ995" s="160">
        <f>IF(and($AM$902&gt;0,Model!AA$1&lt;='Assumptions (Solar)'!$V$13),PPMT('Assumptions (Solar)'!$V$10,Model!AA$1,'Assumptions (Solar)'!$V$13,'Assumptions (Solar)'!$V$8*Model!$AM$902*('Assumptions (Solar)'!$AK$20*'Assumptions (Solar)'!$AK$2+'Assumptions (Solar)'!$AK$21*'Assumptions (Solar)'!$AK$3)/10^9),0)</f>
        <v>-0.08923873183</v>
      </c>
      <c r="AR995" s="160">
        <f>IF(and($AM$902&gt;0,Model!AB$1&lt;='Assumptions (Solar)'!$V$13),PPMT('Assumptions (Solar)'!$V$10,Model!AB$1,'Assumptions (Solar)'!$V$13,'Assumptions (Solar)'!$V$8*Model!$AM$902*('Assumptions (Solar)'!$AK$20*'Assumptions (Solar)'!$AK$2+'Assumptions (Solar)'!$AK$21*'Assumptions (Solar)'!$AK$3)/10^9),0)</f>
        <v>-0.09637783037</v>
      </c>
      <c r="AS995" s="160">
        <f>IF(and($AM$902&gt;0,Model!AC$1&lt;='Assumptions (Solar)'!$V$13),PPMT('Assumptions (Solar)'!$V$10,Model!AC$1,'Assumptions (Solar)'!$V$13,'Assumptions (Solar)'!$V$8*Model!$AM$902*('Assumptions (Solar)'!$AK$20*'Assumptions (Solar)'!$AK$2+'Assumptions (Solar)'!$AK$21*'Assumptions (Solar)'!$AK$3)/10^9),0)</f>
        <v>-0.1040880568</v>
      </c>
      <c r="AT995" s="160">
        <f>IF(and($AM$902&gt;0,Model!AD$1&lt;='Assumptions (Solar)'!$V$13),PPMT('Assumptions (Solar)'!$V$10,Model!AD$1,'Assumptions (Solar)'!$V$13,'Assumptions (Solar)'!$V$8*Model!$AM$902*('Assumptions (Solar)'!$AK$20*'Assumptions (Solar)'!$AK$2+'Assumptions (Solar)'!$AK$21*'Assumptions (Solar)'!$AK$3)/10^9),0)</f>
        <v>-0.1124151013</v>
      </c>
      <c r="AU995" s="160">
        <f>IF(and($AM$902&gt;0,Model!AE$1&lt;='Assumptions (Solar)'!$V$13),PPMT('Assumptions (Solar)'!$V$10,Model!AE$1,'Assumptions (Solar)'!$V$13,'Assumptions (Solar)'!$V$8*Model!$AM$902*('Assumptions (Solar)'!$AK$20*'Assumptions (Solar)'!$AK$2+'Assumptions (Solar)'!$AK$21*'Assumptions (Solar)'!$AK$3)/10^9),0)</f>
        <v>-0.1214083095</v>
      </c>
      <c r="AV995" s="160">
        <f>IF(and($AM$902&gt;0,Model!AF$1&lt;='Assumptions (Solar)'!$V$13),PPMT('Assumptions (Solar)'!$V$10,Model!AF$1,'Assumptions (Solar)'!$V$13,'Assumptions (Solar)'!$V$8*Model!$AM$902*('Assumptions (Solar)'!$AK$20*'Assumptions (Solar)'!$AK$2+'Assumptions (Solar)'!$AK$21*'Assumptions (Solar)'!$AK$3)/10^9),0)</f>
        <v>-0.1311209742</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-0.06717403958</v>
      </c>
      <c r="AO996" s="160">
        <f>IF(and($AN$902&gt;0,Model!X$1&lt;='Assumptions (Solar)'!$V$13),PPMT('Assumptions (Solar)'!$V$10,Model!X$1,'Assumptions (Solar)'!$V$13,'Assumptions (Solar)'!$V$8*Model!$AN$902*('Assumptions (Solar)'!$AL$20*'Assumptions (Solar)'!$AL$2+'Assumptions (Solar)'!$AL$21*'Assumptions (Solar)'!$AL$3)/10^9),0)</f>
        <v>-0.07254796275</v>
      </c>
      <c r="AP996" s="160">
        <f>IF(and($AN$902&gt;0,Model!Y$1&lt;='Assumptions (Solar)'!$V$13),PPMT('Assumptions (Solar)'!$V$10,Model!Y$1,'Assumptions (Solar)'!$V$13,'Assumptions (Solar)'!$V$8*Model!$AN$902*('Assumptions (Solar)'!$AL$20*'Assumptions (Solar)'!$AL$2+'Assumptions (Solar)'!$AL$21*'Assumptions (Solar)'!$AL$3)/10^9),0)</f>
        <v>-0.07835179977</v>
      </c>
      <c r="AQ996" s="160">
        <f>IF(and($AN$902&gt;0,Model!Z$1&lt;='Assumptions (Solar)'!$V$13),PPMT('Assumptions (Solar)'!$V$10,Model!Z$1,'Assumptions (Solar)'!$V$13,'Assumptions (Solar)'!$V$8*Model!$AN$902*('Assumptions (Solar)'!$AL$20*'Assumptions (Solar)'!$AL$2+'Assumptions (Solar)'!$AL$21*'Assumptions (Solar)'!$AL$3)/10^9),0)</f>
        <v>-0.08461994375</v>
      </c>
      <c r="AR996" s="160">
        <f>IF(and($AN$902&gt;0,Model!AA$1&lt;='Assumptions (Solar)'!$V$13),PPMT('Assumptions (Solar)'!$V$10,Model!AA$1,'Assumptions (Solar)'!$V$13,'Assumptions (Solar)'!$V$8*Model!$AN$902*('Assumptions (Solar)'!$AL$20*'Assumptions (Solar)'!$AL$2+'Assumptions (Solar)'!$AL$21*'Assumptions (Solar)'!$AL$3)/10^9),0)</f>
        <v>-0.09138953925</v>
      </c>
      <c r="AS996" s="160">
        <f>IF(and($AN$902&gt;0,Model!AB$1&lt;='Assumptions (Solar)'!$V$13),PPMT('Assumptions (Solar)'!$V$10,Model!AB$1,'Assumptions (Solar)'!$V$13,'Assumptions (Solar)'!$V$8*Model!$AN$902*('Assumptions (Solar)'!$AL$20*'Assumptions (Solar)'!$AL$2+'Assumptions (Solar)'!$AL$21*'Assumptions (Solar)'!$AL$3)/10^9),0)</f>
        <v>-0.09870070239</v>
      </c>
      <c r="AT996" s="160">
        <f>IF(and($AN$902&gt;0,Model!AC$1&lt;='Assumptions (Solar)'!$V$13),PPMT('Assumptions (Solar)'!$V$10,Model!AC$1,'Assumptions (Solar)'!$V$13,'Assumptions (Solar)'!$V$8*Model!$AN$902*('Assumptions (Solar)'!$AL$20*'Assumptions (Solar)'!$AL$2+'Assumptions (Solar)'!$AL$21*'Assumptions (Solar)'!$AL$3)/10^9),0)</f>
        <v>-0.1065967586</v>
      </c>
      <c r="AU996" s="160">
        <f>IF(and($AN$902&gt;0,Model!AD$1&lt;='Assumptions (Solar)'!$V$13),PPMT('Assumptions (Solar)'!$V$10,Model!AD$1,'Assumptions (Solar)'!$V$13,'Assumptions (Solar)'!$V$8*Model!$AN$902*('Assumptions (Solar)'!$AL$20*'Assumptions (Solar)'!$AL$2+'Assumptions (Solar)'!$AL$21*'Assumptions (Solar)'!$AL$3)/10^9),0)</f>
        <v>-0.1151244993</v>
      </c>
      <c r="AV996" s="160">
        <f>IF(and($AN$902&gt;0,Model!AE$1&lt;='Assumptions (Solar)'!$V$13),PPMT('Assumptions (Solar)'!$V$10,Model!AE$1,'Assumptions (Solar)'!$V$13,'Assumptions (Solar)'!$V$8*Model!$AN$902*('Assumptions (Solar)'!$AL$20*'Assumptions (Solar)'!$AL$2+'Assumptions (Solar)'!$AL$21*'Assumptions (Solar)'!$AL$3)/10^9),0)</f>
        <v>-0.1243344592</v>
      </c>
      <c r="AW996" s="160">
        <f>IF(and($AN$902&gt;0,Model!AF$1&lt;='Assumptions (Solar)'!$V$13),PPMT('Assumptions (Solar)'!$V$10,Model!AF$1,'Assumptions (Solar)'!$V$13,'Assumptions (Solar)'!$V$8*Model!$AN$902*('Assumptions (Solar)'!$AL$20*'Assumptions (Solar)'!$AL$2+'Assumptions (Solar)'!$AL$21*'Assumptions (Solar)'!$AL$3)/10^9),0)</f>
        <v>-0.1342812159</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-0.07178175031</v>
      </c>
      <c r="AP997" s="160">
        <f>IF(and($AO$902&gt;0,Model!X$1&lt;='Assumptions (Solar)'!$V$13),PPMT('Assumptions (Solar)'!$V$10,Model!X$1,'Assumptions (Solar)'!$V$13,'Assumptions (Solar)'!$V$8*Model!$AO$902*('Assumptions (Solar)'!$AM$20*'Assumptions (Solar)'!$AM$2+'Assumptions (Solar)'!$AM$21*'Assumptions (Solar)'!$AM$3)/10^9),0)</f>
        <v>-0.07752429034</v>
      </c>
      <c r="AQ997" s="160">
        <f>IF(and($AO$902&gt;0,Model!Y$1&lt;='Assumptions (Solar)'!$V$13),PPMT('Assumptions (Solar)'!$V$10,Model!Y$1,'Assumptions (Solar)'!$V$13,'Assumptions (Solar)'!$V$8*Model!$AO$902*('Assumptions (Solar)'!$AM$20*'Assumptions (Solar)'!$AM$2+'Assumptions (Solar)'!$AM$21*'Assumptions (Solar)'!$AM$3)/10^9),0)</f>
        <v>-0.08372623356</v>
      </c>
      <c r="AR997" s="160">
        <f>IF(and($AO$902&gt;0,Model!Z$1&lt;='Assumptions (Solar)'!$V$13),PPMT('Assumptions (Solar)'!$V$10,Model!Z$1,'Assumptions (Solar)'!$V$13,'Assumptions (Solar)'!$V$8*Model!$AO$902*('Assumptions (Solar)'!$AM$20*'Assumptions (Solar)'!$AM$2+'Assumptions (Solar)'!$AM$21*'Assumptions (Solar)'!$AM$3)/10^9),0)</f>
        <v>-0.09042433225</v>
      </c>
      <c r="AS997" s="160">
        <f>IF(and($AO$902&gt;0,Model!AA$1&lt;='Assumptions (Solar)'!$V$13),PPMT('Assumptions (Solar)'!$V$10,Model!AA$1,'Assumptions (Solar)'!$V$13,'Assumptions (Solar)'!$V$8*Model!$AO$902*('Assumptions (Solar)'!$AM$20*'Assumptions (Solar)'!$AM$2+'Assumptions (Solar)'!$AM$21*'Assumptions (Solar)'!$AM$3)/10^9),0)</f>
        <v>-0.09765827883</v>
      </c>
      <c r="AT997" s="160">
        <f>IF(and($AO$902&gt;0,Model!AB$1&lt;='Assumptions (Solar)'!$V$13),PPMT('Assumptions (Solar)'!$V$10,Model!AB$1,'Assumptions (Solar)'!$V$13,'Assumptions (Solar)'!$V$8*Model!$AO$902*('Assumptions (Solar)'!$AM$20*'Assumptions (Solar)'!$AM$2+'Assumptions (Solar)'!$AM$21*'Assumptions (Solar)'!$AM$3)/10^9),0)</f>
        <v>-0.1054709411</v>
      </c>
      <c r="AU997" s="160">
        <f>IF(and($AO$902&gt;0,Model!AC$1&lt;='Assumptions (Solar)'!$V$13),PPMT('Assumptions (Solar)'!$V$10,Model!AC$1,'Assumptions (Solar)'!$V$13,'Assumptions (Solar)'!$V$8*Model!$AO$902*('Assumptions (Solar)'!$AM$20*'Assumptions (Solar)'!$AM$2+'Assumptions (Solar)'!$AM$21*'Assumptions (Solar)'!$AM$3)/10^9),0)</f>
        <v>-0.1139086164</v>
      </c>
      <c r="AV997" s="160">
        <f>IF(and($AO$902&gt;0,Model!AD$1&lt;='Assumptions (Solar)'!$V$13),PPMT('Assumptions (Solar)'!$V$10,Model!AD$1,'Assumptions (Solar)'!$V$13,'Assumptions (Solar)'!$V$8*Model!$AO$902*('Assumptions (Solar)'!$AM$20*'Assumptions (Solar)'!$AM$2+'Assumptions (Solar)'!$AM$21*'Assumptions (Solar)'!$AM$3)/10^9),0)</f>
        <v>-0.1230213057</v>
      </c>
      <c r="AW997" s="160">
        <f>IF(and($AO$902&gt;0,Model!AE$1&lt;='Assumptions (Solar)'!$V$13),PPMT('Assumptions (Solar)'!$V$10,Model!AE$1,'Assumptions (Solar)'!$V$13,'Assumptions (Solar)'!$V$8*Model!$AO$902*('Assumptions (Solar)'!$AM$20*'Assumptions (Solar)'!$AM$2+'Assumptions (Solar)'!$AM$21*'Assumptions (Solar)'!$AM$3)/10^9),0)</f>
        <v>-0.1328630102</v>
      </c>
      <c r="AX997" s="160">
        <f>IF(and($AO$902&gt;0,Model!AF$1&lt;='Assumptions (Solar)'!$V$13),PPMT('Assumptions (Solar)'!$V$10,Model!AF$1,'Assumptions (Solar)'!$V$13,'Assumptions (Solar)'!$V$8*Model!$AO$902*('Assumptions (Solar)'!$AM$20*'Assumptions (Solar)'!$AM$2+'Assumptions (Solar)'!$AM$21*'Assumptions (Solar)'!$AM$3)/10^9),0)</f>
        <v>-0.143492051</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-0.08061811825</v>
      </c>
      <c r="AQ998" s="160">
        <f>IF(and($AP$902&gt;0,Model!X$1&lt;='Assumptions (Solar)'!$V$13),PPMT('Assumptions (Solar)'!$V$10,Model!X$1,'Assumptions (Solar)'!$V$13,'Assumptions (Solar)'!$V$8*Model!$AP$902*('Assumptions (Solar)'!$AN$20*'Assumptions (Solar)'!$AN$2+'Assumptions (Solar)'!$AN$21*'Assumptions (Solar)'!$AN$3)/10^9),0)</f>
        <v>-0.08706756771</v>
      </c>
      <c r="AR998" s="160">
        <f>IF(and($AP$902&gt;0,Model!Y$1&lt;='Assumptions (Solar)'!$V$13),PPMT('Assumptions (Solar)'!$V$10,Model!Y$1,'Assumptions (Solar)'!$V$13,'Assumptions (Solar)'!$V$8*Model!$AP$902*('Assumptions (Solar)'!$AN$20*'Assumptions (Solar)'!$AN$2+'Assumptions (Solar)'!$AN$21*'Assumptions (Solar)'!$AN$3)/10^9),0)</f>
        <v>-0.09403297313</v>
      </c>
      <c r="AS998" s="160">
        <f>IF(and($AP$902&gt;0,Model!Z$1&lt;='Assumptions (Solar)'!$V$13),PPMT('Assumptions (Solar)'!$V$10,Model!Z$1,'Assumptions (Solar)'!$V$13,'Assumptions (Solar)'!$V$8*Model!$AP$902*('Assumptions (Solar)'!$AN$20*'Assumptions (Solar)'!$AN$2+'Assumptions (Solar)'!$AN$21*'Assumptions (Solar)'!$AN$3)/10^9),0)</f>
        <v>-0.101555611</v>
      </c>
      <c r="AT998" s="160">
        <f>IF(and($AP$902&gt;0,Model!AA$1&lt;='Assumptions (Solar)'!$V$13),PPMT('Assumptions (Solar)'!$V$10,Model!AA$1,'Assumptions (Solar)'!$V$13,'Assumptions (Solar)'!$V$8*Model!$AP$902*('Assumptions (Solar)'!$AN$20*'Assumptions (Solar)'!$AN$2+'Assumptions (Solar)'!$AN$21*'Assumptions (Solar)'!$AN$3)/10^9),0)</f>
        <v>-0.1096800599</v>
      </c>
      <c r="AU998" s="160">
        <f>IF(and($AP$902&gt;0,Model!AB$1&lt;='Assumptions (Solar)'!$V$13),PPMT('Assumptions (Solar)'!$V$10,Model!AB$1,'Assumptions (Solar)'!$V$13,'Assumptions (Solar)'!$V$8*Model!$AP$902*('Assumptions (Solar)'!$AN$20*'Assumptions (Solar)'!$AN$2+'Assumptions (Solar)'!$AN$21*'Assumptions (Solar)'!$AN$3)/10^9),0)</f>
        <v>-0.1184544646</v>
      </c>
      <c r="AV998" s="160">
        <f>IF(and($AP$902&gt;0,Model!AC$1&lt;='Assumptions (Solar)'!$V$13),PPMT('Assumptions (Solar)'!$V$10,Model!AC$1,'Assumptions (Solar)'!$V$13,'Assumptions (Solar)'!$V$8*Model!$AP$902*('Assumptions (Solar)'!$AN$20*'Assumptions (Solar)'!$AN$2+'Assumptions (Solar)'!$AN$21*'Assumptions (Solar)'!$AN$3)/10^9),0)</f>
        <v>-0.1279308218</v>
      </c>
      <c r="AW998" s="160">
        <f>IF(and($AP$902&gt;0,Model!AD$1&lt;='Assumptions (Solar)'!$V$13),PPMT('Assumptions (Solar)'!$V$10,Model!AD$1,'Assumptions (Solar)'!$V$13,'Assumptions (Solar)'!$V$8*Model!$AP$902*('Assumptions (Solar)'!$AN$20*'Assumptions (Solar)'!$AN$2+'Assumptions (Solar)'!$AN$21*'Assumptions (Solar)'!$AN$3)/10^9),0)</f>
        <v>-0.1381652876</v>
      </c>
      <c r="AX998" s="160">
        <f>IF(and($AP$902&gt;0,Model!AE$1&lt;='Assumptions (Solar)'!$V$13),PPMT('Assumptions (Solar)'!$V$10,Model!AE$1,'Assumptions (Solar)'!$V$13,'Assumptions (Solar)'!$V$8*Model!$AP$902*('Assumptions (Solar)'!$AN$20*'Assumptions (Solar)'!$AN$2+'Assumptions (Solar)'!$AN$21*'Assumptions (Solar)'!$AN$3)/10^9),0)</f>
        <v>-0.1492185106</v>
      </c>
      <c r="AY998" s="160">
        <f>IF(and($AP$902&gt;0,Model!AF$1&lt;='Assumptions (Solar)'!$V$13),PPMT('Assumptions (Solar)'!$V$10,Model!AF$1,'Assumptions (Solar)'!$V$13,'Assumptions (Solar)'!$V$8*Model!$AP$902*('Assumptions (Solar)'!$AN$20*'Assumptions (Solar)'!$AN$2+'Assumptions (Solar)'!$AN$21*'Assumptions (Solar)'!$AN$3)/10^9),0)</f>
        <v>-0.1611559914</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-0.08747963108</v>
      </c>
      <c r="AR999" s="160">
        <f>IF(and($AQ$902&gt;0,Model!X$1&lt;='Assumptions (Solar)'!$V$13),PPMT('Assumptions (Solar)'!$V$10,Model!X$1,'Assumptions (Solar)'!$V$13,'Assumptions (Solar)'!$V$8*Model!$AQ$902*('Assumptions (Solar)'!$AO$20*'Assumptions (Solar)'!$AO$2+'Assumptions (Solar)'!$AO$21*'Assumptions (Solar)'!$AO$3)/10^9),0)</f>
        <v>-0.09447800156</v>
      </c>
      <c r="AS999" s="160">
        <f>IF(and($AQ$902&gt;0,Model!Y$1&lt;='Assumptions (Solar)'!$V$13),PPMT('Assumptions (Solar)'!$V$10,Model!Y$1,'Assumptions (Solar)'!$V$13,'Assumptions (Solar)'!$V$8*Model!$AQ$902*('Assumptions (Solar)'!$AO$20*'Assumptions (Solar)'!$AO$2+'Assumptions (Solar)'!$AO$21*'Assumptions (Solar)'!$AO$3)/10^9),0)</f>
        <v>-0.1020362417</v>
      </c>
      <c r="AT999" s="160">
        <f>IF(and($AQ$902&gt;0,Model!Z$1&lt;='Assumptions (Solar)'!$V$13),PPMT('Assumptions (Solar)'!$V$10,Model!Z$1,'Assumptions (Solar)'!$V$13,'Assumptions (Solar)'!$V$8*Model!$AQ$902*('Assumptions (Solar)'!$AO$20*'Assumptions (Solar)'!$AO$2+'Assumptions (Solar)'!$AO$21*'Assumptions (Solar)'!$AO$3)/10^9),0)</f>
        <v>-0.110199141</v>
      </c>
      <c r="AU999" s="160">
        <f>IF(and($AQ$902&gt;0,Model!AA$1&lt;='Assumptions (Solar)'!$V$13),PPMT('Assumptions (Solar)'!$V$10,Model!AA$1,'Assumptions (Solar)'!$V$13,'Assumptions (Solar)'!$V$8*Model!$AQ$902*('Assumptions (Solar)'!$AO$20*'Assumptions (Solar)'!$AO$2+'Assumptions (Solar)'!$AO$21*'Assumptions (Solar)'!$AO$3)/10^9),0)</f>
        <v>-0.1190150723</v>
      </c>
      <c r="AV999" s="160">
        <f>IF(and($AQ$902&gt;0,Model!AB$1&lt;='Assumptions (Solar)'!$V$13),PPMT('Assumptions (Solar)'!$V$10,Model!AB$1,'Assumptions (Solar)'!$V$13,'Assumptions (Solar)'!$V$8*Model!$AQ$902*('Assumptions (Solar)'!$AO$20*'Assumptions (Solar)'!$AO$2+'Assumptions (Solar)'!$AO$21*'Assumptions (Solar)'!$AO$3)/10^9),0)</f>
        <v>-0.1285362781</v>
      </c>
      <c r="AW999" s="160">
        <f>IF(and($AQ$902&gt;0,Model!AC$1&lt;='Assumptions (Solar)'!$V$13),PPMT('Assumptions (Solar)'!$V$10,Model!AC$1,'Assumptions (Solar)'!$V$13,'Assumptions (Solar)'!$V$8*Model!$AQ$902*('Assumptions (Solar)'!$AO$20*'Assumptions (Solar)'!$AO$2+'Assumptions (Solar)'!$AO$21*'Assumptions (Solar)'!$AO$3)/10^9),0)</f>
        <v>-0.1388191803</v>
      </c>
      <c r="AX999" s="160">
        <f>IF(and($AQ$902&gt;0,Model!AD$1&lt;='Assumptions (Solar)'!$V$13),PPMT('Assumptions (Solar)'!$V$10,Model!AD$1,'Assumptions (Solar)'!$V$13,'Assumptions (Solar)'!$V$8*Model!$AQ$902*('Assumptions (Solar)'!$AO$20*'Assumptions (Solar)'!$AO$2+'Assumptions (Solar)'!$AO$21*'Assumptions (Solar)'!$AO$3)/10^9),0)</f>
        <v>-0.1499247148</v>
      </c>
      <c r="AY999" s="160">
        <f>IF(and($AQ$902&gt;0,Model!AE$1&lt;='Assumptions (Solar)'!$V$13),PPMT('Assumptions (Solar)'!$V$10,Model!AE$1,'Assumptions (Solar)'!$V$13,'Assumptions (Solar)'!$V$8*Model!$AQ$902*('Assumptions (Solar)'!$AO$20*'Assumptions (Solar)'!$AO$2+'Assumptions (Solar)'!$AO$21*'Assumptions (Solar)'!$AO$3)/10^9),0)</f>
        <v>-0.1619186919</v>
      </c>
      <c r="AZ999" s="160">
        <f>IF(and($AQ$902&gt;0,Model!AF$1&lt;='Assumptions (Solar)'!$V$13),PPMT('Assumptions (Solar)'!$V$10,Model!AF$1,'Assumptions (Solar)'!$V$13,'Assumptions (Solar)'!$V$8*Model!$AQ$902*('Assumptions (Solar)'!$AO$20*'Assumptions (Solar)'!$AO$2+'Assumptions (Solar)'!$AO$21*'Assumptions (Solar)'!$AO$3)/10^9),0)</f>
        <v>-0.1748721873</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-0.1211800308</v>
      </c>
      <c r="AS1000" s="160">
        <f>IF(and($AR$902&gt;0,Model!X$1&lt;='Assumptions (Solar)'!$V$13),PPMT('Assumptions (Solar)'!$V$10,Model!X$1,'Assumptions (Solar)'!$V$13,'Assumptions (Solar)'!$V$8*Model!$AR$902*('Assumptions (Solar)'!$AP$20*'Assumptions (Solar)'!$AP$2+'Assumptions (Solar)'!$AP$21*'Assumptions (Solar)'!$AP$3)/10^9),0)</f>
        <v>-0.1308744333</v>
      </c>
      <c r="AT1000" s="160">
        <f>IF(and($AR$902&gt;0,Model!Y$1&lt;='Assumptions (Solar)'!$V$13),PPMT('Assumptions (Solar)'!$V$10,Model!Y$1,'Assumptions (Solar)'!$V$13,'Assumptions (Solar)'!$V$8*Model!$AR$902*('Assumptions (Solar)'!$AP$20*'Assumptions (Solar)'!$AP$2+'Assumptions (Solar)'!$AP$21*'Assumptions (Solar)'!$AP$3)/10^9),0)</f>
        <v>-0.1413443879</v>
      </c>
      <c r="AU1000" s="160">
        <f>IF(and($AR$902&gt;0,Model!Z$1&lt;='Assumptions (Solar)'!$V$13),PPMT('Assumptions (Solar)'!$V$10,Model!Z$1,'Assumptions (Solar)'!$V$13,'Assumptions (Solar)'!$V$8*Model!$AR$902*('Assumptions (Solar)'!$AP$20*'Assumptions (Solar)'!$AP$2+'Assumptions (Solar)'!$AP$21*'Assumptions (Solar)'!$AP$3)/10^9),0)</f>
        <v>-0.152651939</v>
      </c>
      <c r="AV1000" s="160">
        <f>IF(and($AR$902&gt;0,Model!AA$1&lt;='Assumptions (Solar)'!$V$13),PPMT('Assumptions (Solar)'!$V$10,Model!AA$1,'Assumptions (Solar)'!$V$13,'Assumptions (Solar)'!$V$8*Model!$AR$902*('Assumptions (Solar)'!$AP$20*'Assumptions (Solar)'!$AP$2+'Assumptions (Solar)'!$AP$21*'Assumptions (Solar)'!$AP$3)/10^9),0)</f>
        <v>-0.1648640941</v>
      </c>
      <c r="AW1000" s="160">
        <f>IF(and($AR$902&gt;0,Model!AB$1&lt;='Assumptions (Solar)'!$V$13),PPMT('Assumptions (Solar)'!$V$10,Model!AB$1,'Assumptions (Solar)'!$V$13,'Assumptions (Solar)'!$V$8*Model!$AR$902*('Assumptions (Solar)'!$AP$20*'Assumptions (Solar)'!$AP$2+'Assumptions (Solar)'!$AP$21*'Assumptions (Solar)'!$AP$3)/10^9),0)</f>
        <v>-0.1780532216</v>
      </c>
      <c r="AX1000" s="160">
        <f>IF(and($AR$902&gt;0,Model!AC$1&lt;='Assumptions (Solar)'!$V$13),PPMT('Assumptions (Solar)'!$V$10,Model!AC$1,'Assumptions (Solar)'!$V$13,'Assumptions (Solar)'!$V$8*Model!$AR$902*('Assumptions (Solar)'!$AP$20*'Assumptions (Solar)'!$AP$2+'Assumptions (Solar)'!$AP$21*'Assumptions (Solar)'!$AP$3)/10^9),0)</f>
        <v>-0.1922974794</v>
      </c>
      <c r="AY1000" s="160">
        <f>IF(and($AR$902&gt;0,Model!AD$1&lt;='Assumptions (Solar)'!$V$13),PPMT('Assumptions (Solar)'!$V$10,Model!AD$1,'Assumptions (Solar)'!$V$13,'Assumptions (Solar)'!$V$8*Model!$AR$902*('Assumptions (Solar)'!$AP$20*'Assumptions (Solar)'!$AP$2+'Assumptions (Solar)'!$AP$21*'Assumptions (Solar)'!$AP$3)/10^9),0)</f>
        <v>-0.2076812777</v>
      </c>
      <c r="AZ1000" s="160">
        <f>IF(and($AR$902&gt;0,Model!AE$1&lt;='Assumptions (Solar)'!$V$13),PPMT('Assumptions (Solar)'!$V$10,Model!AE$1,'Assumptions (Solar)'!$V$13,'Assumptions (Solar)'!$V$8*Model!$AR$902*('Assumptions (Solar)'!$AP$20*'Assumptions (Solar)'!$AP$2+'Assumptions (Solar)'!$AP$21*'Assumptions (Solar)'!$AP$3)/10^9),0)</f>
        <v>-0.2242957799</v>
      </c>
      <c r="BA1000" s="160">
        <f>IF(and($AR$902&gt;0,Model!AF$1&lt;='Assumptions (Solar)'!$V$13),PPMT('Assumptions (Solar)'!$V$10,Model!AF$1,'Assumptions (Solar)'!$V$13,'Assumptions (Solar)'!$V$8*Model!$AR$902*('Assumptions (Solar)'!$AP$20*'Assumptions (Solar)'!$AP$2+'Assumptions (Solar)'!$AP$21*'Assumptions (Solar)'!$AP$3)/10^9),0)</f>
        <v>-0.2422394423</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-0.1499041098</v>
      </c>
      <c r="AT1001" s="160">
        <f>IF(and($AS$902&gt;0,Model!X$1&lt;='Assumptions (Solar)'!$V$13),PPMT('Assumptions (Solar)'!$V$10,Model!X$1,'Assumptions (Solar)'!$V$13,'Assumptions (Solar)'!$V$8*Model!$AS$902*('Assumptions (Solar)'!$AQ$20*'Assumptions (Solar)'!$AQ$2+'Assumptions (Solar)'!$AQ$21*'Assumptions (Solar)'!$AQ$3)/10^9),0)</f>
        <v>-0.1618964386</v>
      </c>
      <c r="AU1001" s="160">
        <f>IF(and($AS$902&gt;0,Model!Y$1&lt;='Assumptions (Solar)'!$V$13),PPMT('Assumptions (Solar)'!$V$10,Model!Y$1,'Assumptions (Solar)'!$V$13,'Assumptions (Solar)'!$V$8*Model!$AS$902*('Assumptions (Solar)'!$AQ$20*'Assumptions (Solar)'!$AQ$2+'Assumptions (Solar)'!$AQ$21*'Assumptions (Solar)'!$AQ$3)/10^9),0)</f>
        <v>-0.1748481536</v>
      </c>
      <c r="AV1001" s="160">
        <f>IF(and($AS$902&gt;0,Model!Z$1&lt;='Assumptions (Solar)'!$V$13),PPMT('Assumptions (Solar)'!$V$10,Model!Z$1,'Assumptions (Solar)'!$V$13,'Assumptions (Solar)'!$V$8*Model!$AS$902*('Assumptions (Solar)'!$AQ$20*'Assumptions (Solar)'!$AQ$2+'Assumptions (Solar)'!$AQ$21*'Assumptions (Solar)'!$AQ$3)/10^9),0)</f>
        <v>-0.1888360059</v>
      </c>
      <c r="AW1001" s="160">
        <f>IF(and($AS$902&gt;0,Model!AA$1&lt;='Assumptions (Solar)'!$V$13),PPMT('Assumptions (Solar)'!$V$10,Model!AA$1,'Assumptions (Solar)'!$V$13,'Assumptions (Solar)'!$V$8*Model!$AS$902*('Assumptions (Solar)'!$AQ$20*'Assumptions (Solar)'!$AQ$2+'Assumptions (Solar)'!$AQ$21*'Assumptions (Solar)'!$AQ$3)/10^9),0)</f>
        <v>-0.2039428864</v>
      </c>
      <c r="AX1001" s="160">
        <f>IF(and($AS$902&gt;0,Model!AB$1&lt;='Assumptions (Solar)'!$V$13),PPMT('Assumptions (Solar)'!$V$10,Model!AB$1,'Assumptions (Solar)'!$V$13,'Assumptions (Solar)'!$V$8*Model!$AS$902*('Assumptions (Solar)'!$AQ$20*'Assumptions (Solar)'!$AQ$2+'Assumptions (Solar)'!$AQ$21*'Assumptions (Solar)'!$AQ$3)/10^9),0)</f>
        <v>-0.2202583173</v>
      </c>
      <c r="AY1001" s="160">
        <f>IF(and($AS$902&gt;0,Model!AC$1&lt;='Assumptions (Solar)'!$V$13),PPMT('Assumptions (Solar)'!$V$10,Model!AC$1,'Assumptions (Solar)'!$V$13,'Assumptions (Solar)'!$V$8*Model!$AS$902*('Assumptions (Solar)'!$AQ$20*'Assumptions (Solar)'!$AQ$2+'Assumptions (Solar)'!$AQ$21*'Assumptions (Solar)'!$AQ$3)/10^9),0)</f>
        <v>-0.2378789827</v>
      </c>
      <c r="AZ1001" s="160">
        <f>IF(and($AS$902&gt;0,Model!AD$1&lt;='Assumptions (Solar)'!$V$13),PPMT('Assumptions (Solar)'!$V$10,Model!AD$1,'Assumptions (Solar)'!$V$13,'Assumptions (Solar)'!$V$8*Model!$AS$902*('Assumptions (Solar)'!$AQ$20*'Assumptions (Solar)'!$AQ$2+'Assumptions (Solar)'!$AQ$21*'Assumptions (Solar)'!$AQ$3)/10^9),0)</f>
        <v>-0.2569093013</v>
      </c>
      <c r="BA1001" s="160">
        <f>IF(and($AS$902&gt;0,Model!AE$1&lt;='Assumptions (Solar)'!$V$13),PPMT('Assumptions (Solar)'!$V$10,Model!AE$1,'Assumptions (Solar)'!$V$13,'Assumptions (Solar)'!$V$8*Model!$AS$902*('Assumptions (Solar)'!$AQ$20*'Assumptions (Solar)'!$AQ$2+'Assumptions (Solar)'!$AQ$21*'Assumptions (Solar)'!$AQ$3)/10^9),0)</f>
        <v>-0.2774620454</v>
      </c>
      <c r="BB1001" s="160">
        <f>IF(and($AS$902&gt;0,Model!AF$1&lt;='Assumptions (Solar)'!$V$13),PPMT('Assumptions (Solar)'!$V$10,Model!AF$1,'Assumptions (Solar)'!$V$13,'Assumptions (Solar)'!$V$8*Model!$AS$902*('Assumptions (Solar)'!$AQ$20*'Assumptions (Solar)'!$AQ$2+'Assumptions (Solar)'!$AQ$21*'Assumptions (Solar)'!$AQ$3)/10^9),0)</f>
        <v>-0.2996590091</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-0.1417152124</v>
      </c>
      <c r="AU1002" s="160">
        <f>IF(and($AT$902&gt;0,Model!X$1&lt;='Assumptions (Solar)'!$V$13),PPMT('Assumptions (Solar)'!$V$10,Model!X$1,'Assumptions (Solar)'!$V$13,'Assumptions (Solar)'!$V$8*Model!$AT$902*('Assumptions (Solar)'!$AR$20*'Assumptions (Solar)'!$AR$2+'Assumptions (Solar)'!$AR$21*'Assumptions (Solar)'!$AR$3)/10^9),0)</f>
        <v>-0.1530524294</v>
      </c>
      <c r="AV1002" s="160">
        <f>IF(and($AT$902&gt;0,Model!Y$1&lt;='Assumptions (Solar)'!$V$13),PPMT('Assumptions (Solar)'!$V$10,Model!Y$1,'Assumptions (Solar)'!$V$13,'Assumptions (Solar)'!$V$8*Model!$AT$902*('Assumptions (Solar)'!$AR$20*'Assumptions (Solar)'!$AR$2+'Assumptions (Solar)'!$AR$21*'Assumptions (Solar)'!$AR$3)/10^9),0)</f>
        <v>-0.1652966238</v>
      </c>
      <c r="AW1002" s="160">
        <f>IF(and($AT$902&gt;0,Model!Z$1&lt;='Assumptions (Solar)'!$V$13),PPMT('Assumptions (Solar)'!$V$10,Model!Z$1,'Assumptions (Solar)'!$V$13,'Assumptions (Solar)'!$V$8*Model!$AT$902*('Assumptions (Solar)'!$AR$20*'Assumptions (Solar)'!$AR$2+'Assumptions (Solar)'!$AR$21*'Assumptions (Solar)'!$AR$3)/10^9),0)</f>
        <v>-0.1785203537</v>
      </c>
      <c r="AX1002" s="160">
        <f>IF(and($AT$902&gt;0,Model!AA$1&lt;='Assumptions (Solar)'!$V$13),PPMT('Assumptions (Solar)'!$V$10,Model!AA$1,'Assumptions (Solar)'!$V$13,'Assumptions (Solar)'!$V$8*Model!$AT$902*('Assumptions (Solar)'!$AR$20*'Assumptions (Solar)'!$AR$2+'Assumptions (Solar)'!$AR$21*'Assumptions (Solar)'!$AR$3)/10^9),0)</f>
        <v>-0.192801982</v>
      </c>
      <c r="AY1002" s="160">
        <f>IF(and($AT$902&gt;0,Model!AB$1&lt;='Assumptions (Solar)'!$V$13),PPMT('Assumptions (Solar)'!$V$10,Model!AB$1,'Assumptions (Solar)'!$V$13,'Assumptions (Solar)'!$V$8*Model!$AT$902*('Assumptions (Solar)'!$AR$20*'Assumptions (Solar)'!$AR$2+'Assumptions (Solar)'!$AR$21*'Assumptions (Solar)'!$AR$3)/10^9),0)</f>
        <v>-0.2082261405</v>
      </c>
      <c r="AZ1002" s="160">
        <f>IF(and($AT$902&gt;0,Model!AC$1&lt;='Assumptions (Solar)'!$V$13),PPMT('Assumptions (Solar)'!$V$10,Model!AC$1,'Assumptions (Solar)'!$V$13,'Assumptions (Solar)'!$V$8*Model!$AT$902*('Assumptions (Solar)'!$AR$20*'Assumptions (Solar)'!$AR$2+'Assumptions (Solar)'!$AR$21*'Assumptions (Solar)'!$AR$3)/10^9),0)</f>
        <v>-0.2248842318</v>
      </c>
      <c r="BA1002" s="160">
        <f>IF(and($AT$902&gt;0,Model!AD$1&lt;='Assumptions (Solar)'!$V$13),PPMT('Assumptions (Solar)'!$V$10,Model!AD$1,'Assumptions (Solar)'!$V$13,'Assumptions (Solar)'!$V$8*Model!$AT$902*('Assumptions (Solar)'!$AR$20*'Assumptions (Solar)'!$AR$2+'Assumptions (Solar)'!$AR$21*'Assumptions (Solar)'!$AR$3)/10^9),0)</f>
        <v>-0.2428749703</v>
      </c>
      <c r="BB1002" s="160">
        <f>IF(and($AT$902&gt;0,Model!AE$1&lt;='Assumptions (Solar)'!$V$13),PPMT('Assumptions (Solar)'!$V$10,Model!AE$1,'Assumptions (Solar)'!$V$13,'Assumptions (Solar)'!$V$8*Model!$AT$902*('Assumptions (Solar)'!$AR$20*'Assumptions (Solar)'!$AR$2+'Assumptions (Solar)'!$AR$21*'Assumptions (Solar)'!$AR$3)/10^9),0)</f>
        <v>-0.2623049679</v>
      </c>
      <c r="BC1002" s="160">
        <f>IF(and($AT$902&gt;0,Model!AF$1&lt;='Assumptions (Solar)'!$V$13),PPMT('Assumptions (Solar)'!$V$10,Model!AF$1,'Assumptions (Solar)'!$V$13,'Assumptions (Solar)'!$V$8*Model!$AT$902*('Assumptions (Solar)'!$AR$20*'Assumptions (Solar)'!$AR$2+'Assumptions (Solar)'!$AR$21*'Assumptions (Solar)'!$AR$3)/10^9),0)</f>
        <v>-0.2832893654</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-0.114266102</v>
      </c>
      <c r="AV1003" s="160">
        <f>IF(and($AU$902&gt;0,Model!X$1&lt;='Assumptions (Solar)'!$V$13),PPMT('Assumptions (Solar)'!$V$10,Model!X$1,'Assumptions (Solar)'!$V$13,'Assumptions (Solar)'!$V$8*Model!$AU$902*('Assumptions (Solar)'!$AS$20*'Assumptions (Solar)'!$AS$2+'Assumptions (Solar)'!$AS$21*'Assumptions (Solar)'!$AS$3)/10^9),0)</f>
        <v>-0.1234073901</v>
      </c>
      <c r="AW1003" s="160">
        <f>IF(and($AU$902&gt;0,Model!Y$1&lt;='Assumptions (Solar)'!$V$13),PPMT('Assumptions (Solar)'!$V$10,Model!Y$1,'Assumptions (Solar)'!$V$13,'Assumptions (Solar)'!$V$8*Model!$AU$902*('Assumptions (Solar)'!$AS$20*'Assumptions (Solar)'!$AS$2+'Assumptions (Solar)'!$AS$21*'Assumptions (Solar)'!$AS$3)/10^9),0)</f>
        <v>-0.1332799813</v>
      </c>
      <c r="AX1003" s="160">
        <f>IF(and($AU$902&gt;0,Model!Z$1&lt;='Assumptions (Solar)'!$V$13),PPMT('Assumptions (Solar)'!$V$10,Model!Z$1,'Assumptions (Solar)'!$V$13,'Assumptions (Solar)'!$V$8*Model!$AU$902*('Assumptions (Solar)'!$AS$20*'Assumptions (Solar)'!$AS$2+'Assumptions (Solar)'!$AS$21*'Assumptions (Solar)'!$AS$3)/10^9),0)</f>
        <v>-0.1439423798</v>
      </c>
      <c r="AY1003" s="160">
        <f>IF(and($AU$902&gt;0,Model!AA$1&lt;='Assumptions (Solar)'!$V$13),PPMT('Assumptions (Solar)'!$V$10,Model!AA$1,'Assumptions (Solar)'!$V$13,'Assumptions (Solar)'!$V$8*Model!$AU$902*('Assumptions (Solar)'!$AS$20*'Assumptions (Solar)'!$AS$2+'Assumptions (Solar)'!$AS$21*'Assumptions (Solar)'!$AS$3)/10^9),0)</f>
        <v>-0.1554577702</v>
      </c>
      <c r="AZ1003" s="160">
        <f>IF(and($AU$902&gt;0,Model!AB$1&lt;='Assumptions (Solar)'!$V$13),PPMT('Assumptions (Solar)'!$V$10,Model!AB$1,'Assumptions (Solar)'!$V$13,'Assumptions (Solar)'!$V$8*Model!$AU$902*('Assumptions (Solar)'!$AS$20*'Assumptions (Solar)'!$AS$2+'Assumptions (Solar)'!$AS$21*'Assumptions (Solar)'!$AS$3)/10^9),0)</f>
        <v>-0.1678943919</v>
      </c>
      <c r="BA1003" s="160">
        <f>IF(and($AU$902&gt;0,Model!AC$1&lt;='Assumptions (Solar)'!$V$13),PPMT('Assumptions (Solar)'!$V$10,Model!AC$1,'Assumptions (Solar)'!$V$13,'Assumptions (Solar)'!$V$8*Model!$AU$902*('Assumptions (Solar)'!$AS$20*'Assumptions (Solar)'!$AS$2+'Assumptions (Solar)'!$AS$21*'Assumptions (Solar)'!$AS$3)/10^9),0)</f>
        <v>-0.1813259432</v>
      </c>
      <c r="BB1003" s="160">
        <f>IF(and($AU$902&gt;0,Model!AD$1&lt;='Assumptions (Solar)'!$V$13),PPMT('Assumptions (Solar)'!$V$10,Model!AD$1,'Assumptions (Solar)'!$V$13,'Assumptions (Solar)'!$V$8*Model!$AU$902*('Assumptions (Solar)'!$AS$20*'Assumptions (Solar)'!$AS$2+'Assumptions (Solar)'!$AS$21*'Assumptions (Solar)'!$AS$3)/10^9),0)</f>
        <v>-0.1958320187</v>
      </c>
      <c r="BC1003" s="160">
        <f>IF(and($AU$902&gt;0,Model!AE$1&lt;='Assumptions (Solar)'!$V$13),PPMT('Assumptions (Solar)'!$V$10,Model!AE$1,'Assumptions (Solar)'!$V$13,'Assumptions (Solar)'!$V$8*Model!$AU$902*('Assumptions (Solar)'!$AS$20*'Assumptions (Solar)'!$AS$2+'Assumptions (Solar)'!$AS$21*'Assumptions (Solar)'!$AS$3)/10^9),0)</f>
        <v>-0.2114985802</v>
      </c>
      <c r="BD1003" s="160">
        <f>IF(and($AU$902&gt;0,Model!AF$1&lt;='Assumptions (Solar)'!$V$13),PPMT('Assumptions (Solar)'!$V$10,Model!AF$1,'Assumptions (Solar)'!$V$13,'Assumptions (Solar)'!$V$8*Model!$AU$902*('Assumptions (Solar)'!$AS$20*'Assumptions (Solar)'!$AS$2+'Assumptions (Solar)'!$AS$21*'Assumptions (Solar)'!$AS$3)/10^9),0)</f>
        <v>-0.2284184666</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-0.07113518195</v>
      </c>
      <c r="AW1004" s="160">
        <f>IF(and($AV$902&gt;0,Model!X$1&lt;='Assumptions (Solar)'!$V$13),PPMT('Assumptions (Solar)'!$V$10,Model!X$1,'Assumptions (Solar)'!$V$13,'Assumptions (Solar)'!$V$8*Model!$AV$902*('Assumptions (Solar)'!$AT$20*'Assumptions (Solar)'!$AT$2+'Assumptions (Solar)'!$AT$21*'Assumptions (Solar)'!$AT$3)/10^9),0)</f>
        <v>-0.07682599651</v>
      </c>
      <c r="AX1004" s="160">
        <f>IF(and($AV$902&gt;0,Model!Y$1&lt;='Assumptions (Solar)'!$V$13),PPMT('Assumptions (Solar)'!$V$10,Model!Y$1,'Assumptions (Solar)'!$V$13,'Assumptions (Solar)'!$V$8*Model!$AV$902*('Assumptions (Solar)'!$AT$20*'Assumptions (Solar)'!$AT$2+'Assumptions (Solar)'!$AT$21*'Assumptions (Solar)'!$AT$3)/10^9),0)</f>
        <v>-0.08297207623</v>
      </c>
      <c r="AY1004" s="160">
        <f>IF(and($AV$902&gt;0,Model!Z$1&lt;='Assumptions (Solar)'!$V$13),PPMT('Assumptions (Solar)'!$V$10,Model!Z$1,'Assumptions (Solar)'!$V$13,'Assumptions (Solar)'!$V$8*Model!$AV$902*('Assumptions (Solar)'!$AT$20*'Assumptions (Solar)'!$AT$2+'Assumptions (Solar)'!$AT$21*'Assumptions (Solar)'!$AT$3)/10^9),0)</f>
        <v>-0.08960984232</v>
      </c>
      <c r="AZ1004" s="160">
        <f>IF(and($AV$902&gt;0,Model!AA$1&lt;='Assumptions (Solar)'!$V$13),PPMT('Assumptions (Solar)'!$V$10,Model!AA$1,'Assumptions (Solar)'!$V$13,'Assumptions (Solar)'!$V$8*Model!$AV$902*('Assumptions (Solar)'!$AT$20*'Assumptions (Solar)'!$AT$2+'Assumptions (Solar)'!$AT$21*'Assumptions (Solar)'!$AT$3)/10^9),0)</f>
        <v>-0.09677862971</v>
      </c>
      <c r="BA1004" s="160">
        <f>IF(and($AV$902&gt;0,Model!AB$1&lt;='Assumptions (Solar)'!$V$13),PPMT('Assumptions (Solar)'!$V$10,Model!AB$1,'Assumptions (Solar)'!$V$13,'Assumptions (Solar)'!$V$8*Model!$AV$902*('Assumptions (Solar)'!$AT$20*'Assumptions (Solar)'!$AT$2+'Assumptions (Solar)'!$AT$21*'Assumptions (Solar)'!$AT$3)/10^9),0)</f>
        <v>-0.1045209201</v>
      </c>
      <c r="BB1004" s="160">
        <f>IF(and($AV$902&gt;0,Model!AC$1&lt;='Assumptions (Solar)'!$V$13),PPMT('Assumptions (Solar)'!$V$10,Model!AC$1,'Assumptions (Solar)'!$V$13,'Assumptions (Solar)'!$V$8*Model!$AV$902*('Assumptions (Solar)'!$AT$20*'Assumptions (Solar)'!$AT$2+'Assumptions (Solar)'!$AT$21*'Assumptions (Solar)'!$AT$3)/10^9),0)</f>
        <v>-0.1128825937</v>
      </c>
      <c r="BC1004" s="160">
        <f>IF(and($AV$902&gt;0,Model!AD$1&lt;='Assumptions (Solar)'!$V$13),PPMT('Assumptions (Solar)'!$V$10,Model!AD$1,'Assumptions (Solar)'!$V$13,'Assumptions (Solar)'!$V$8*Model!$AV$902*('Assumptions (Solar)'!$AT$20*'Assumptions (Solar)'!$AT$2+'Assumptions (Solar)'!$AT$21*'Assumptions (Solar)'!$AT$3)/10^9),0)</f>
        <v>-0.1219132012</v>
      </c>
      <c r="BD1004" s="160">
        <f>IF(and($AV$902&gt;0,Model!AE$1&lt;='Assumptions (Solar)'!$V$13),PPMT('Assumptions (Solar)'!$V$10,Model!AE$1,'Assumptions (Solar)'!$V$13,'Assumptions (Solar)'!$V$8*Model!$AV$902*('Assumptions (Solar)'!$AT$20*'Assumptions (Solar)'!$AT$2+'Assumptions (Solar)'!$AT$21*'Assumptions (Solar)'!$AT$3)/10^9),0)</f>
        <v>-0.1316662573</v>
      </c>
      <c r="BE1004" s="160">
        <f>IF(and($AV$902&gt;0,Model!AF$1&lt;='Assumptions (Solar)'!$V$13),PPMT('Assumptions (Solar)'!$V$10,Model!AF$1,'Assumptions (Solar)'!$V$13,'Assumptions (Solar)'!$V$8*Model!$AV$902*('Assumptions (Solar)'!$AT$20*'Assumptions (Solar)'!$AT$2+'Assumptions (Solar)'!$AT$21*'Assumptions (Solar)'!$AT$3)/10^9),0)</f>
        <v>-0.1421995579</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-0.07182943088</v>
      </c>
      <c r="AX1005" s="160">
        <f>IF(and($AW$902&gt;0,Model!X$1&lt;='Assumptions (Solar)'!$V$13),PPMT('Assumptions (Solar)'!$V$10,Model!X$1,'Assumptions (Solar)'!$V$13,'Assumptions (Solar)'!$V$8*Model!$AW$902*('Assumptions (Solar)'!$AU$20*'Assumptions (Solar)'!$AU$2+'Assumptions (Solar)'!$AU$21*'Assumptions (Solar)'!$AU$3)/10^9),0)</f>
        <v>-0.07757578535</v>
      </c>
      <c r="AY1005" s="160">
        <f>IF(and($AW$902&gt;0,Model!Y$1&lt;='Assumptions (Solar)'!$V$13),PPMT('Assumptions (Solar)'!$V$10,Model!Y$1,'Assumptions (Solar)'!$V$13,'Assumptions (Solar)'!$V$8*Model!$AW$902*('Assumptions (Solar)'!$AU$20*'Assumptions (Solar)'!$AU$2+'Assumptions (Solar)'!$AU$21*'Assumptions (Solar)'!$AU$3)/10^9),0)</f>
        <v>-0.08378184817</v>
      </c>
      <c r="AZ1005" s="160">
        <f>IF(and($AW$902&gt;0,Model!Z$1&lt;='Assumptions (Solar)'!$V$13),PPMT('Assumptions (Solar)'!$V$10,Model!Z$1,'Assumptions (Solar)'!$V$13,'Assumptions (Solar)'!$V$8*Model!$AW$902*('Assumptions (Solar)'!$AU$20*'Assumptions (Solar)'!$AU$2+'Assumptions (Solar)'!$AU$21*'Assumptions (Solar)'!$AU$3)/10^9),0)</f>
        <v>-0.09048439603</v>
      </c>
      <c r="BA1005" s="160">
        <f>IF(and($AW$902&gt;0,Model!AA$1&lt;='Assumptions (Solar)'!$V$13),PPMT('Assumptions (Solar)'!$V$10,Model!AA$1,'Assumptions (Solar)'!$V$13,'Assumptions (Solar)'!$V$8*Model!$AW$902*('Assumptions (Solar)'!$AU$20*'Assumptions (Solar)'!$AU$2+'Assumptions (Solar)'!$AU$21*'Assumptions (Solar)'!$AU$3)/10^9),0)</f>
        <v>-0.09772314771</v>
      </c>
      <c r="BB1005" s="160">
        <f>IF(and($AW$902&gt;0,Model!AB$1&lt;='Assumptions (Solar)'!$V$13),PPMT('Assumptions (Solar)'!$V$10,Model!AB$1,'Assumptions (Solar)'!$V$13,'Assumptions (Solar)'!$V$8*Model!$AW$902*('Assumptions (Solar)'!$AU$20*'Assumptions (Solar)'!$AU$2+'Assumptions (Solar)'!$AU$21*'Assumptions (Solar)'!$AU$3)/10^9),0)</f>
        <v>-0.1055409995</v>
      </c>
      <c r="BC1005" s="160">
        <f>IF(and($AW$902&gt;0,Model!AC$1&lt;='Assumptions (Solar)'!$V$13),PPMT('Assumptions (Solar)'!$V$10,Model!AC$1,'Assumptions (Solar)'!$V$13,'Assumptions (Solar)'!$V$8*Model!$AW$902*('Assumptions (Solar)'!$AU$20*'Assumptions (Solar)'!$AU$2+'Assumptions (Solar)'!$AU$21*'Assumptions (Solar)'!$AU$3)/10^9),0)</f>
        <v>-0.1139842795</v>
      </c>
      <c r="BD1005" s="160">
        <f>IF(and($AW$902&gt;0,Model!AD$1&lt;='Assumptions (Solar)'!$V$13),PPMT('Assumptions (Solar)'!$V$10,Model!AD$1,'Assumptions (Solar)'!$V$13,'Assumptions (Solar)'!$V$8*Model!$AW$902*('Assumptions (Solar)'!$AU$20*'Assumptions (Solar)'!$AU$2+'Assumptions (Solar)'!$AU$21*'Assumptions (Solar)'!$AU$3)/10^9),0)</f>
        <v>-0.1231030218</v>
      </c>
      <c r="BE1005" s="160">
        <f>IF(and($AW$902&gt;0,Model!AE$1&lt;='Assumptions (Solar)'!$V$13),PPMT('Assumptions (Solar)'!$V$10,Model!AE$1,'Assumptions (Solar)'!$V$13,'Assumptions (Solar)'!$V$8*Model!$AW$902*('Assumptions (Solar)'!$AU$20*'Assumptions (Solar)'!$AU$2+'Assumptions (Solar)'!$AU$21*'Assumptions (Solar)'!$AU$3)/10^9),0)</f>
        <v>-0.1329512636</v>
      </c>
      <c r="BF1005" s="160">
        <f>IF(and($AW$902&gt;0,Model!AF$1&lt;='Assumptions (Solar)'!$V$13),PPMT('Assumptions (Solar)'!$V$10,Model!AF$1,'Assumptions (Solar)'!$V$13,'Assumptions (Solar)'!$V$8*Model!$AW$902*('Assumptions (Solar)'!$AU$20*'Assumptions (Solar)'!$AU$2+'Assumptions (Solar)'!$AU$21*'Assumptions (Solar)'!$AU$3)/10^9),0)</f>
        <v>-0.1435873647</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-0.1450473878</v>
      </c>
      <c r="AY1006" s="160">
        <f>IF(and($AX$902&gt;0,Model!X$1&lt;='Assumptions (Solar)'!$V$13),PPMT('Assumptions (Solar)'!$V$10,Model!X$1,'Assumptions (Solar)'!$V$13,'Assumptions (Solar)'!$V$8*Model!$AX$902*('Assumptions (Solar)'!$AV$20*'Assumptions (Solar)'!$AV$2+'Assumptions (Solar)'!$AV$21*'Assumptions (Solar)'!$AV$3)/10^9),0)</f>
        <v>-0.1566511789</v>
      </c>
      <c r="AZ1006" s="160">
        <f>IF(and($AX$902&gt;0,Model!Y$1&lt;='Assumptions (Solar)'!$V$13),PPMT('Assumptions (Solar)'!$V$10,Model!Y$1,'Assumptions (Solar)'!$V$13,'Assumptions (Solar)'!$V$8*Model!$AX$902*('Assumptions (Solar)'!$AV$20*'Assumptions (Solar)'!$AV$2+'Assumptions (Solar)'!$AV$21*'Assumptions (Solar)'!$AV$3)/10^9),0)</f>
        <v>-0.1691832732</v>
      </c>
      <c r="BA1006" s="160">
        <f>IF(and($AX$902&gt;0,Model!Z$1&lt;='Assumptions (Solar)'!$V$13),PPMT('Assumptions (Solar)'!$V$10,Model!Z$1,'Assumptions (Solar)'!$V$13,'Assumptions (Solar)'!$V$8*Model!$AX$902*('Assumptions (Solar)'!$AV$20*'Assumptions (Solar)'!$AV$2+'Assumptions (Solar)'!$AV$21*'Assumptions (Solar)'!$AV$3)/10^9),0)</f>
        <v>-0.182717935</v>
      </c>
      <c r="BB1006" s="160">
        <f>IF(and($AX$902&gt;0,Model!AA$1&lt;='Assumptions (Solar)'!$V$13),PPMT('Assumptions (Solar)'!$V$10,Model!AA$1,'Assumptions (Solar)'!$V$13,'Assumptions (Solar)'!$V$8*Model!$AX$902*('Assumptions (Solar)'!$AV$20*'Assumptions (Solar)'!$AV$2+'Assumptions (Solar)'!$AV$21*'Assumptions (Solar)'!$AV$3)/10^9),0)</f>
        <v>-0.1973353698</v>
      </c>
      <c r="BC1006" s="160">
        <f>IF(and($AX$902&gt;0,Model!AB$1&lt;='Assumptions (Solar)'!$V$13),PPMT('Assumptions (Solar)'!$V$10,Model!AB$1,'Assumptions (Solar)'!$V$13,'Assumptions (Solar)'!$V$8*Model!$AX$902*('Assumptions (Solar)'!$AV$20*'Assumptions (Solar)'!$AV$2+'Assumptions (Solar)'!$AV$21*'Assumptions (Solar)'!$AV$3)/10^9),0)</f>
        <v>-0.2131221994</v>
      </c>
      <c r="BD1006" s="160">
        <f>IF(and($AX$902&gt;0,Model!AC$1&lt;='Assumptions (Solar)'!$V$13),PPMT('Assumptions (Solar)'!$V$10,Model!AC$1,'Assumptions (Solar)'!$V$13,'Assumptions (Solar)'!$V$8*Model!$AX$902*('Assumptions (Solar)'!$AV$20*'Assumptions (Solar)'!$AV$2+'Assumptions (Solar)'!$AV$21*'Assumptions (Solar)'!$AV$3)/10^9),0)</f>
        <v>-0.2301719754</v>
      </c>
      <c r="BE1006" s="160">
        <f>IF(and($AX$902&gt;0,Model!AD$1&lt;='Assumptions (Solar)'!$V$13),PPMT('Assumptions (Solar)'!$V$10,Model!AD$1,'Assumptions (Solar)'!$V$13,'Assumptions (Solar)'!$V$8*Model!$AX$902*('Assumptions (Solar)'!$AV$20*'Assumptions (Solar)'!$AV$2+'Assumptions (Solar)'!$AV$21*'Assumptions (Solar)'!$AV$3)/10^9),0)</f>
        <v>-0.2485857334</v>
      </c>
      <c r="BF1006" s="160">
        <f>IF(and($AX$902&gt;0,Model!AE$1&lt;='Assumptions (Solar)'!$V$13),PPMT('Assumptions (Solar)'!$V$10,Model!AE$1,'Assumptions (Solar)'!$V$13,'Assumptions (Solar)'!$V$8*Model!$AX$902*('Assumptions (Solar)'!$AV$20*'Assumptions (Solar)'!$AV$2+'Assumptions (Solar)'!$AV$21*'Assumptions (Solar)'!$AV$3)/10^9),0)</f>
        <v>-0.2684725921</v>
      </c>
      <c r="BG1006" s="160">
        <f>IF(and($AX$902&gt;0,Model!AF$1&lt;='Assumptions (Solar)'!$V$13),PPMT('Assumptions (Solar)'!$V$10,Model!AF$1,'Assumptions (Solar)'!$V$13,'Assumptions (Solar)'!$V$8*Model!$AX$902*('Assumptions (Solar)'!$AV$20*'Assumptions (Solar)'!$AV$2+'Assumptions (Solar)'!$AV$21*'Assumptions (Solar)'!$AV$3)/10^9),0)</f>
        <v>-0.2899503994</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-0.1462294578</v>
      </c>
      <c r="AZ1007" s="160">
        <f>IF(and($AY$902&gt;0,Model!X$1&lt;='Assumptions (Solar)'!$V$13),PPMT('Assumptions (Solar)'!$V$10,Model!X$1,'Assumptions (Solar)'!$V$13,'Assumptions (Solar)'!$V$8*Model!$AY$902*('Assumptions (Solar)'!$AW$20*'Assumptions (Solar)'!$AW$2+'Assumptions (Solar)'!$AW$21*'Assumptions (Solar)'!$AW$3)/10^9),0)</f>
        <v>-0.1579278144</v>
      </c>
      <c r="BA1007" s="160">
        <f>IF(and($AY$902&gt;0,Model!Y$1&lt;='Assumptions (Solar)'!$V$13),PPMT('Assumptions (Solar)'!$V$10,Model!Y$1,'Assumptions (Solar)'!$V$13,'Assumptions (Solar)'!$V$8*Model!$AY$902*('Assumptions (Solar)'!$AW$20*'Assumptions (Solar)'!$AW$2+'Assumptions (Solar)'!$AW$21*'Assumptions (Solar)'!$AW$3)/10^9),0)</f>
        <v>-0.1705620396</v>
      </c>
      <c r="BB1007" s="160">
        <f>IF(and($AY$902&gt;0,Model!Z$1&lt;='Assumptions (Solar)'!$V$13),PPMT('Assumptions (Solar)'!$V$10,Model!Z$1,'Assumptions (Solar)'!$V$13,'Assumptions (Solar)'!$V$8*Model!$AY$902*('Assumptions (Solar)'!$AW$20*'Assumptions (Solar)'!$AW$2+'Assumptions (Solar)'!$AW$21*'Assumptions (Solar)'!$AW$3)/10^9),0)</f>
        <v>-0.1842070027</v>
      </c>
      <c r="BC1007" s="160">
        <f>IF(and($AY$902&gt;0,Model!AA$1&lt;='Assumptions (Solar)'!$V$13),PPMT('Assumptions (Solar)'!$V$10,Model!AA$1,'Assumptions (Solar)'!$V$13,'Assumptions (Solar)'!$V$8*Model!$AY$902*('Assumptions (Solar)'!$AW$20*'Assumptions (Solar)'!$AW$2+'Assumptions (Solar)'!$AW$21*'Assumptions (Solar)'!$AW$3)/10^9),0)</f>
        <v>-0.198943563</v>
      </c>
      <c r="BD1007" s="160">
        <f>IF(and($AY$902&gt;0,Model!AB$1&lt;='Assumptions (Solar)'!$V$13),PPMT('Assumptions (Solar)'!$V$10,Model!AB$1,'Assumptions (Solar)'!$V$13,'Assumptions (Solar)'!$V$8*Model!$AY$902*('Assumptions (Solar)'!$AW$20*'Assumptions (Solar)'!$AW$2+'Assumptions (Solar)'!$AW$21*'Assumptions (Solar)'!$AW$3)/10^9),0)</f>
        <v>-0.214859048</v>
      </c>
      <c r="BE1007" s="160">
        <f>IF(and($AY$902&gt;0,Model!AC$1&lt;='Assumptions (Solar)'!$V$13),PPMT('Assumptions (Solar)'!$V$10,Model!AC$1,'Assumptions (Solar)'!$V$13,'Assumptions (Solar)'!$V$8*Model!$AY$902*('Assumptions (Solar)'!$AW$20*'Assumptions (Solar)'!$AW$2+'Assumptions (Solar)'!$AW$21*'Assumptions (Solar)'!$AW$3)/10^9),0)</f>
        <v>-0.2320477718</v>
      </c>
      <c r="BF1007" s="160">
        <f>IF(and($AY$902&gt;0,Model!AD$1&lt;='Assumptions (Solar)'!$V$13),PPMT('Assumptions (Solar)'!$V$10,Model!AD$1,'Assumptions (Solar)'!$V$13,'Assumptions (Solar)'!$V$8*Model!$AY$902*('Assumptions (Solar)'!$AW$20*'Assumptions (Solar)'!$AW$2+'Assumptions (Solar)'!$AW$21*'Assumptions (Solar)'!$AW$3)/10^9),0)</f>
        <v>-0.2506115936</v>
      </c>
      <c r="BG1007" s="160">
        <f>IF(and($AY$902&gt;0,Model!AE$1&lt;='Assumptions (Solar)'!$V$13),PPMT('Assumptions (Solar)'!$V$10,Model!AE$1,'Assumptions (Solar)'!$V$13,'Assumptions (Solar)'!$V$8*Model!$AY$902*('Assumptions (Solar)'!$AW$20*'Assumptions (Solar)'!$AW$2+'Assumptions (Solar)'!$AW$21*'Assumptions (Solar)'!$AW$3)/10^9),0)</f>
        <v>-0.2706605211</v>
      </c>
      <c r="BH1007" s="160">
        <f>IF(and($AY$902&gt;0,Model!AF$1&lt;='Assumptions (Solar)'!$V$13),PPMT('Assumptions (Solar)'!$V$10,Model!AF$1,'Assumptions (Solar)'!$V$13,'Assumptions (Solar)'!$V$8*Model!$AY$902*('Assumptions (Solar)'!$AW$20*'Assumptions (Solar)'!$AW$2+'Assumptions (Solar)'!$AW$21*'Assumptions (Solar)'!$AW$3)/10^9),0)</f>
        <v>-0.2923133628</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-0.1476124196</v>
      </c>
      <c r="BA1008" s="160">
        <f>IF(and($AZ$902&gt;0,Model!X$1&lt;='Assumptions (Solar)'!$V$13),PPMT('Assumptions (Solar)'!$V$10,Model!X$1,'Assumptions (Solar)'!$V$13,'Assumptions (Solar)'!$V$8*Model!$AZ$902*('Assumptions (Solar)'!$AX$20*'Assumptions (Solar)'!$AX$2+'Assumptions (Solar)'!$AX$21*'Assumptions (Solar)'!$AX$3)/10^9),0)</f>
        <v>-0.1594214132</v>
      </c>
      <c r="BB1008" s="160">
        <f>IF(and($AZ$902&gt;0,Model!Y$1&lt;='Assumptions (Solar)'!$V$13),PPMT('Assumptions (Solar)'!$V$10,Model!Y$1,'Assumptions (Solar)'!$V$13,'Assumptions (Solar)'!$V$8*Model!$AZ$902*('Assumptions (Solar)'!$AX$20*'Assumptions (Solar)'!$AX$2+'Assumptions (Solar)'!$AX$21*'Assumptions (Solar)'!$AX$3)/10^9),0)</f>
        <v>-0.1721751263</v>
      </c>
      <c r="BC1008" s="160">
        <f>IF(and($AZ$902&gt;0,Model!Z$1&lt;='Assumptions (Solar)'!$V$13),PPMT('Assumptions (Solar)'!$V$10,Model!Z$1,'Assumptions (Solar)'!$V$13,'Assumptions (Solar)'!$V$8*Model!$AZ$902*('Assumptions (Solar)'!$AX$20*'Assumptions (Solar)'!$AX$2+'Assumptions (Solar)'!$AX$21*'Assumptions (Solar)'!$AX$3)/10^9),0)</f>
        <v>-0.1859491364</v>
      </c>
      <c r="BD1008" s="160">
        <f>IF(and($AZ$902&gt;0,Model!AA$1&lt;='Assumptions (Solar)'!$V$13),PPMT('Assumptions (Solar)'!$V$10,Model!AA$1,'Assumptions (Solar)'!$V$13,'Assumptions (Solar)'!$V$8*Model!$AZ$902*('Assumptions (Solar)'!$AX$20*'Assumptions (Solar)'!$AX$2+'Assumptions (Solar)'!$AX$21*'Assumptions (Solar)'!$AX$3)/10^9),0)</f>
        <v>-0.2008250673</v>
      </c>
      <c r="BE1008" s="160">
        <f>IF(and($AZ$902&gt;0,Model!AB$1&lt;='Assumptions (Solar)'!$V$13),PPMT('Assumptions (Solar)'!$V$10,Model!AB$1,'Assumptions (Solar)'!$V$13,'Assumptions (Solar)'!$V$8*Model!$AZ$902*('Assumptions (Solar)'!$AX$20*'Assumptions (Solar)'!$AX$2+'Assumptions (Solar)'!$AX$21*'Assumptions (Solar)'!$AX$3)/10^9),0)</f>
        <v>-0.2168910727</v>
      </c>
      <c r="BF1008" s="160">
        <f>IF(and($AZ$902&gt;0,Model!AC$1&lt;='Assumptions (Solar)'!$V$13),PPMT('Assumptions (Solar)'!$V$10,Model!AC$1,'Assumptions (Solar)'!$V$13,'Assumptions (Solar)'!$V$8*Model!$AZ$902*('Assumptions (Solar)'!$AX$20*'Assumptions (Solar)'!$AX$2+'Assumptions (Solar)'!$AX$21*'Assumptions (Solar)'!$AX$3)/10^9),0)</f>
        <v>-0.2342423585</v>
      </c>
      <c r="BG1008" s="160">
        <f>IF(and($AZ$902&gt;0,Model!AD$1&lt;='Assumptions (Solar)'!$V$13),PPMT('Assumptions (Solar)'!$V$10,Model!AD$1,'Assumptions (Solar)'!$V$13,'Assumptions (Solar)'!$V$8*Model!$AZ$902*('Assumptions (Solar)'!$AX$20*'Assumptions (Solar)'!$AX$2+'Assumptions (Solar)'!$AX$21*'Assumptions (Solar)'!$AX$3)/10^9),0)</f>
        <v>-0.2529817472</v>
      </c>
      <c r="BH1008" s="160">
        <f>IF(and($AZ$902&gt;0,Model!AE$1&lt;='Assumptions (Solar)'!$V$13),PPMT('Assumptions (Solar)'!$V$10,Model!AE$1,'Assumptions (Solar)'!$V$13,'Assumptions (Solar)'!$V$8*Model!$AZ$902*('Assumptions (Solar)'!$AX$20*'Assumptions (Solar)'!$AX$2+'Assumptions (Solar)'!$AX$21*'Assumptions (Solar)'!$AX$3)/10^9),0)</f>
        <v>-0.2732202869</v>
      </c>
      <c r="BI1008" s="160">
        <f>IF(and($AZ$902&gt;0,Model!AF$1&lt;='Assumptions (Solar)'!$V$13),PPMT('Assumptions (Solar)'!$V$10,Model!AF$1,'Assumptions (Solar)'!$V$13,'Assumptions (Solar)'!$V$8*Model!$AZ$902*('Assumptions (Solar)'!$AX$20*'Assumptions (Solar)'!$AX$2+'Assumptions (Solar)'!$AX$21*'Assumptions (Solar)'!$AX$3)/10^9),0)</f>
        <v>-0.2950779099</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-0.1487796155</v>
      </c>
      <c r="BB1009" s="160">
        <f>IF(and($BA$902&gt;0,Model!X$1&lt;='Assumptions (Solar)'!$V$13),PPMT('Assumptions (Solar)'!$V$10,Model!X$1,'Assumptions (Solar)'!$V$13,'Assumptions (Solar)'!$V$8*Model!$BA$902*('Assumptions (Solar)'!$AY$20*'Assumptions (Solar)'!$AY$2+'Assumptions (Solar)'!$AY$21*'Assumptions (Solar)'!$AY$3)/10^9),0)</f>
        <v>-0.1606819847</v>
      </c>
      <c r="BC1009" s="160">
        <f>IF(and($BA$902&gt;0,Model!Y$1&lt;='Assumptions (Solar)'!$V$13),PPMT('Assumptions (Solar)'!$V$10,Model!Y$1,'Assumptions (Solar)'!$V$13,'Assumptions (Solar)'!$V$8*Model!$BA$902*('Assumptions (Solar)'!$AY$20*'Assumptions (Solar)'!$AY$2+'Assumptions (Solar)'!$AY$21*'Assumptions (Solar)'!$AY$3)/10^9),0)</f>
        <v>-0.1735365435</v>
      </c>
      <c r="BD1009" s="160">
        <f>IF(and($BA$902&gt;0,Model!Z$1&lt;='Assumptions (Solar)'!$V$13),PPMT('Assumptions (Solar)'!$V$10,Model!Z$1,'Assumptions (Solar)'!$V$13,'Assumptions (Solar)'!$V$8*Model!$BA$902*('Assumptions (Solar)'!$AY$20*'Assumptions (Solar)'!$AY$2+'Assumptions (Solar)'!$AY$21*'Assumptions (Solar)'!$AY$3)/10^9),0)</f>
        <v>-0.187419467</v>
      </c>
      <c r="BE1009" s="160">
        <f>IF(and($BA$902&gt;0,Model!AA$1&lt;='Assumptions (Solar)'!$V$13),PPMT('Assumptions (Solar)'!$V$10,Model!AA$1,'Assumptions (Solar)'!$V$13,'Assumptions (Solar)'!$V$8*Model!$BA$902*('Assumptions (Solar)'!$AY$20*'Assumptions (Solar)'!$AY$2+'Assumptions (Solar)'!$AY$21*'Assumptions (Solar)'!$AY$3)/10^9),0)</f>
        <v>-0.2024130244</v>
      </c>
      <c r="BF1009" s="160">
        <f>IF(and($BA$902&gt;0,Model!AB$1&lt;='Assumptions (Solar)'!$V$13),PPMT('Assumptions (Solar)'!$V$10,Model!AB$1,'Assumptions (Solar)'!$V$13,'Assumptions (Solar)'!$V$8*Model!$BA$902*('Assumptions (Solar)'!$AY$20*'Assumptions (Solar)'!$AY$2+'Assumptions (Solar)'!$AY$21*'Assumptions (Solar)'!$AY$3)/10^9),0)</f>
        <v>-0.2186060663</v>
      </c>
      <c r="BG1009" s="160">
        <f>IF(and($BA$902&gt;0,Model!AC$1&lt;='Assumptions (Solar)'!$V$13),PPMT('Assumptions (Solar)'!$V$10,Model!AC$1,'Assumptions (Solar)'!$V$13,'Assumptions (Solar)'!$V$8*Model!$BA$902*('Assumptions (Solar)'!$AY$20*'Assumptions (Solar)'!$AY$2+'Assumptions (Solar)'!$AY$21*'Assumptions (Solar)'!$AY$3)/10^9),0)</f>
        <v>-0.2360945516</v>
      </c>
      <c r="BH1009" s="160">
        <f>IF(and($BA$902&gt;0,Model!AD$1&lt;='Assumptions (Solar)'!$V$13),PPMT('Assumptions (Solar)'!$V$10,Model!AD$1,'Assumptions (Solar)'!$V$13,'Assumptions (Solar)'!$V$8*Model!$BA$902*('Assumptions (Solar)'!$AY$20*'Assumptions (Solar)'!$AY$2+'Assumptions (Solar)'!$AY$21*'Assumptions (Solar)'!$AY$3)/10^9),0)</f>
        <v>-0.2549821157</v>
      </c>
      <c r="BI1009" s="160">
        <f>IF(and($BA$902&gt;0,Model!AE$1&lt;='Assumptions (Solar)'!$V$13),PPMT('Assumptions (Solar)'!$V$10,Model!AE$1,'Assumptions (Solar)'!$V$13,'Assumptions (Solar)'!$V$8*Model!$BA$902*('Assumptions (Solar)'!$AY$20*'Assumptions (Solar)'!$AY$2+'Assumptions (Solar)'!$AY$21*'Assumptions (Solar)'!$AY$3)/10^9),0)</f>
        <v>-0.275380685</v>
      </c>
      <c r="BJ1009" s="160">
        <f>IF(and($BA$902&gt;0,Model!AF$1&lt;='Assumptions (Solar)'!$V$13),PPMT('Assumptions (Solar)'!$V$10,Model!AF$1,'Assumptions (Solar)'!$V$13,'Assumptions (Solar)'!$V$8*Model!$BA$902*('Assumptions (Solar)'!$AY$20*'Assumptions (Solar)'!$AY$2+'Assumptions (Solar)'!$AY$21*'Assumptions (Solar)'!$AY$3)/10^9),0)</f>
        <v>-0.2974111398</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-0.001114347906</v>
      </c>
      <c r="L1010" s="177">
        <f t="array" ref="L1010">SUM(IF(ISERROR(L1011:L1061),"",L1011:L1061))</f>
        <v>-0.00103742504</v>
      </c>
      <c r="M1010" s="177">
        <f t="array" ref="M1010">SUM(IF(ISERROR(M1011:M1061),"",M1011:M1061))</f>
        <v>-0.003419753597</v>
      </c>
      <c r="N1010" s="177">
        <f t="array" ref="N1010">SUM(IF(ISERROR(N1011:N1061),"",N1011:N1061))</f>
        <v>-0.01035020471</v>
      </c>
      <c r="O1010" s="177">
        <f t="array" ref="O1010">SUM(IF(ISERROR(O1011:O1061),"",O1011:O1061))</f>
        <v>-0.0375232045</v>
      </c>
      <c r="P1010" s="177">
        <f t="array" ref="P1010">SUM(IF(ISERROR(P1011:P1061),"",P1011:P1061))</f>
        <v>-0.09374594806</v>
      </c>
      <c r="Q1010" s="177">
        <f t="array" ref="Q1010">SUM(IF(ISERROR(Q1011:Q1061),"",Q1011:Q1061))</f>
        <v>-0.1697413369</v>
      </c>
      <c r="R1010" s="177">
        <f t="array" ref="R1010">SUM(IF(ISERROR(R1011:R1061),"",R1011:R1061))</f>
        <v>-0.366342519</v>
      </c>
      <c r="S1010" s="177">
        <f t="array" ref="S1010">SUM(IF(ISERROR(S1011:S1061),"",S1011:S1061))</f>
        <v>-0.6238703824</v>
      </c>
      <c r="T1010" s="177">
        <f t="array" ref="T1010">SUM(IF(ISERROR(T1011:T1061),"",T1011:T1061))</f>
        <v>-0.7925486722</v>
      </c>
      <c r="U1010" s="177">
        <f t="array" ref="U1010">SUM(IF(ISERROR(U1011:U1061),"",U1011:U1061))</f>
        <v>-0.8472374886</v>
      </c>
      <c r="V1010" s="177">
        <f t="array" ref="V1010">SUM(IF(ISERROR(V1011:V1061),"",V1011:V1061))</f>
        <v>-0.7629019047</v>
      </c>
      <c r="W1010" s="177">
        <f t="array" ref="W1010">SUM(IF(ISERROR(W1011:W1061),"",W1011:W1061))</f>
        <v>-0.6718194742</v>
      </c>
      <c r="X1010" s="177">
        <f t="array" ref="X1010">SUM(IF(ISERROR(X1011:X1061),"",X1011:X1061))</f>
        <v>-0.7084098209</v>
      </c>
      <c r="Y1010" s="177">
        <f t="array" ref="Y1010">SUM(IF(ISERROR(Y1011:Y1061),"",Y1011:Y1061))</f>
        <v>-0.688374305</v>
      </c>
      <c r="Z1010" s="177">
        <f t="array" ref="Z1010">SUM(IF(ISERROR(Z1011:Z1061),"",Z1011:Z1061))</f>
        <v>-0.6548946017</v>
      </c>
      <c r="AA1010" s="177">
        <f t="array" ref="AA1010">SUM(IF(ISERROR(AA1011:AA1061),"",AA1011:AA1061))</f>
        <v>-0.6117048374</v>
      </c>
      <c r="AB1010" s="177">
        <f t="array" ref="AB1010">SUM(IF(ISERROR(AB1011:AB1061),"",AB1011:AB1061))</f>
        <v>-0.5618881679</v>
      </c>
      <c r="AC1010" s="177">
        <f t="array" ref="AC1010">SUM(IF(ISERROR(AC1011:AC1061),"",AC1011:AC1061))</f>
        <v>-0.5239510241</v>
      </c>
      <c r="AD1010" s="177">
        <f t="array" ref="AD1010">SUM(IF(ISERROR(AD1011:AD1061),"",AD1011:AD1061))</f>
        <v>-0.51046742</v>
      </c>
      <c r="AE1010" s="177">
        <f t="array" ref="AE1010">SUM(IF(ISERROR(AE1011:AE1061),"",AE1011:AE1061))</f>
        <v>-0.513764353</v>
      </c>
      <c r="AF1010" s="177">
        <f t="array" ref="AF1010">SUM(IF(ISERROR(AF1011:AF1061),"",AF1011:AF1061))</f>
        <v>-0.5212273451</v>
      </c>
      <c r="AG1010" s="177">
        <f t="array" ref="AG1010">SUM(IF(ISERROR(AG1011:AG1061),"",AG1011:AG1061))</f>
        <v>-0.5148388621</v>
      </c>
      <c r="AH1010" s="177">
        <f t="array" ref="AH1010">SUM(IF(ISERROR(AH1011:AH1061),"",AH1011:AH1061))</f>
        <v>-0.4937765918</v>
      </c>
      <c r="AI1010" s="177">
        <f t="array" ref="AI1010">SUM(IF(ISERROR(AI1011:AI1061),"",AI1011:AI1061))</f>
        <v>-0.481169629</v>
      </c>
      <c r="AJ1010" s="177">
        <f t="array" ref="AJ1010">SUM(IF(ISERROR(AJ1011:AJ1061),"",AJ1011:AJ1061))</f>
        <v>-0.4715347359</v>
      </c>
      <c r="AK1010" s="177">
        <f t="array" ref="AK1010">SUM(IF(ISERROR(AK1011:AK1061),"",AK1011:AK1061))</f>
        <v>-0.464773759</v>
      </c>
      <c r="AL1010" s="177">
        <f t="array" ref="AL1010">SUM(IF(ISERROR(AL1011:AL1061),"",AL1011:AL1061))</f>
        <v>-0.4604309313</v>
      </c>
      <c r="AM1010" s="177">
        <f t="array" ref="AM1010">SUM(IF(ISERROR(AM1011:AM1061),"",AM1011:AM1061))</f>
        <v>-0.4587551813</v>
      </c>
      <c r="AN1010" s="177">
        <f t="array" ref="AN1010">SUM(IF(ISERROR(AN1011:AN1061),"",AN1011:AN1061))</f>
        <v>-0.4601803319</v>
      </c>
      <c r="AO1010" s="177">
        <f t="array" ref="AO1010">SUM(IF(ISERROR(AO1011:AO1061),"",AO1011:AO1061))</f>
        <v>-0.4678212261</v>
      </c>
      <c r="AP1010" s="177">
        <f t="array" ref="AP1010">SUM(IF(ISERROR(AP1011:AP1061),"",AP1011:AP1061))</f>
        <v>-0.4859048615</v>
      </c>
      <c r="AQ1010" s="177">
        <f t="array" ref="AQ1010">SUM(IF(ISERROR(AQ1011:AQ1061),"",AQ1011:AQ1061))</f>
        <v>-0.5110449782</v>
      </c>
      <c r="AR1010" s="177">
        <f t="array" ref="AR1010">SUM(IF(ISERROR(AR1011:AR1061),"",AR1011:AR1061))</f>
        <v>-0.5732980306</v>
      </c>
      <c r="AS1010" s="177">
        <f t="array" ref="AS1010">SUM(IF(ISERROR(AS1011:AS1061),"",AS1011:AS1061))</f>
        <v>-0.6635970208</v>
      </c>
      <c r="AT1010" s="177">
        <f t="array" ref="AT1010">SUM(IF(ISERROR(AT1011:AT1061),"",AT1011:AT1061))</f>
        <v>-0.7365626742</v>
      </c>
      <c r="AU1010" s="177">
        <f t="array" ref="AU1010">SUM(IF(ISERROR(AU1011:AU1061),"",AU1011:AU1061))</f>
        <v>-0.7700194997</v>
      </c>
      <c r="AV1010" s="177">
        <f t="array" ref="AV1010">SUM(IF(ISERROR(AV1011:AV1061),"",AV1011:AV1061))</f>
        <v>-0.747503387</v>
      </c>
      <c r="AW1010" s="177">
        <f t="array" ref="AW1010">SUM(IF(ISERROR(AW1011:AW1061),"",AW1011:AW1061))</f>
        <v>-0.7228696592</v>
      </c>
      <c r="AX1010" s="177">
        <f t="array" ref="AX1010">SUM(IF(ISERROR(AX1011:AX1061),"",AX1011:AX1061))</f>
        <v>-0.7800422576</v>
      </c>
      <c r="AY1010" s="177">
        <f t="array" ref="AY1010">SUM(IF(ISERROR(AY1011:AY1061),"",AY1011:AY1061))</f>
        <v>-0.8297087768</v>
      </c>
      <c r="AZ1010" s="177">
        <f t="array" ref="AZ1010">SUM(IF(ISERROR(AZ1011:AZ1061),"",AZ1011:AZ1061))</f>
        <v>-0.8720932053</v>
      </c>
      <c r="BA1010" s="177">
        <f t="array" ref="BA1010">SUM(IF(ISERROR(BA1011:BA1061),"",BA1011:BA1061))</f>
        <v>-0.9076502268</v>
      </c>
      <c r="BB1010" s="177">
        <f t="array" ref="BB1010">SUM(IF(ISERROR(BB1011:BB1061),"",BB1011:BB1061))</f>
        <v>-0.763040029</v>
      </c>
      <c r="BC1010" s="177">
        <f t="array" ref="BC1010">SUM(IF(ISERROR(BC1011:BC1061),"",BC1011:BC1061))</f>
        <v>-0.6277905032</v>
      </c>
      <c r="BD1010" s="177">
        <f t="array" ref="BD1010">SUM(IF(ISERROR(BD1011:BD1061),"",BD1011:BD1061))</f>
        <v>-0.5076115537</v>
      </c>
      <c r="BE1010" s="177">
        <f t="array" ref="BE1010">SUM(IF(ISERROR(BE1011:BE1061),"",BE1011:BE1061))</f>
        <v>-0.4022944895</v>
      </c>
      <c r="BF1010" s="177">
        <f t="array" ref="BF1010">SUM(IF(ISERROR(BF1011:BF1061),"",BF1011:BF1061))</f>
        <v>-0.3082874156</v>
      </c>
      <c r="BG1010" s="177">
        <f t="array" ref="BG1010">SUM(IF(ISERROR(BG1011:BG1061),"",BG1011:BG1061))</f>
        <v>-0.2190458175</v>
      </c>
      <c r="BH1010" s="177">
        <f t="array" ref="BH1010">SUM(IF(ISERROR(BH1011:BH1061),"",BH1011:BH1061))</f>
        <v>-0.13507084</v>
      </c>
      <c r="BI1010" s="177">
        <f t="array" ref="BI1010">SUM(IF(ISERROR(BI1011:BI1061),"",BI1011:BI1061))</f>
        <v>-0.06942957877</v>
      </c>
      <c r="BJ1010" s="177">
        <f t="array" ref="BJ1010">SUM(IF(ISERROR(BJ1011:BJ1061),"",BJ1011:BJ1061))</f>
        <v>-0.02379289118</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-0.001114347906</v>
      </c>
      <c r="L1019" s="160">
        <f>IF($K$902&gt;0,IPMT('Assumptions (Solar)'!$V$10,Model!X$1,'Assumptions (Solar)'!$V$13,'Assumptions (Solar)'!$V$8*Model!$K$902*('Assumptions (Solar)'!$I$20*'Assumptions (Solar)'!$I$2+'Assumptions (Solar)'!$I$21*'Assumptions (Solar)'!$I$3)/10^9),0)</f>
        <v>-0.00103742504</v>
      </c>
      <c r="M1019" s="160">
        <f>IF($K$902&gt;0,IPMT('Assumptions (Solar)'!$V$10,Model!Y$1,'Assumptions (Solar)'!$V$13,'Assumptions (Solar)'!$V$8*Model!$K$902*('Assumptions (Solar)'!$I$20*'Assumptions (Solar)'!$I$2+'Assumptions (Solar)'!$I$21*'Assumptions (Solar)'!$I$3)/10^9),0)</f>
        <v>-0.0009543483441</v>
      </c>
      <c r="N1019" s="160">
        <f>IF($K$902&gt;0,IPMT('Assumptions (Solar)'!$V$10,Model!Z$1,'Assumptions (Solar)'!$V$13,'Assumptions (Solar)'!$V$8*Model!$K$902*('Assumptions (Solar)'!$I$20*'Assumptions (Solar)'!$I$2+'Assumptions (Solar)'!$I$21*'Assumptions (Solar)'!$I$3)/10^9),0)</f>
        <v>-0.000864625513</v>
      </c>
      <c r="O1019" s="160">
        <f>IF($K$902&gt;0,IPMT('Assumptions (Solar)'!$V$10,Model!AA$1,'Assumptions (Solar)'!$V$13,'Assumptions (Solar)'!$V$8*Model!$K$902*('Assumptions (Solar)'!$I$20*'Assumptions (Solar)'!$I$2+'Assumptions (Solar)'!$I$21*'Assumptions (Solar)'!$I$3)/10^9),0)</f>
        <v>-0.0007677248554</v>
      </c>
      <c r="P1019" s="160">
        <f>IF($K$902&gt;0,IPMT('Assumptions (Solar)'!$V$10,Model!AB$1,'Assumptions (Solar)'!$V$13,'Assumptions (Solar)'!$V$8*Model!$K$902*('Assumptions (Solar)'!$I$20*'Assumptions (Solar)'!$I$2+'Assumptions (Solar)'!$I$21*'Assumptions (Solar)'!$I$3)/10^9),0)</f>
        <v>-0.0006630721452</v>
      </c>
      <c r="Q1019" s="160">
        <f>IF($K$902&gt;0,IPMT('Assumptions (Solar)'!$V$10,Model!AC$1,'Assumptions (Solar)'!$V$13,'Assumptions (Solar)'!$V$8*Model!$K$902*('Assumptions (Solar)'!$I$20*'Assumptions (Solar)'!$I$2+'Assumptions (Solar)'!$I$21*'Assumptions (Solar)'!$I$3)/10^9),0)</f>
        <v>-0.0005500472182</v>
      </c>
      <c r="R1019" s="160">
        <f>IF($K$902&gt;0,IPMT('Assumptions (Solar)'!$V$10,Model!AD$1,'Assumptions (Solar)'!$V$13,'Assumptions (Solar)'!$V$8*Model!$K$902*('Assumptions (Solar)'!$I$20*'Assumptions (Solar)'!$I$2+'Assumptions (Solar)'!$I$21*'Assumptions (Solar)'!$I$3)/10^9),0)</f>
        <v>-0.0004279802971</v>
      </c>
      <c r="S1019" s="160">
        <f>IF($K$902&gt;0,IPMT('Assumptions (Solar)'!$V$10,Model!AE$1,'Assumptions (Solar)'!$V$13,'Assumptions (Solar)'!$V$8*Model!$K$902*('Assumptions (Solar)'!$I$20*'Assumptions (Solar)'!$I$2+'Assumptions (Solar)'!$I$21*'Assumptions (Solar)'!$I$3)/10^9),0)</f>
        <v>-0.0002961480222</v>
      </c>
      <c r="T1019" s="160">
        <f>IF($K$902&gt;0,IPMT('Assumptions (Solar)'!$V$10,Model!AF$1,'Assumptions (Solar)'!$V$13,'Assumptions (Solar)'!$V$8*Model!$K$902*('Assumptions (Solar)'!$I$20*'Assumptions (Solar)'!$I$2+'Assumptions (Solar)'!$I$21*'Assumptions (Solar)'!$I$3)/10^9),0)</f>
        <v>-0.0001537691654</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-0.002465405253</v>
      </c>
      <c r="N1021" s="160">
        <f>IF($M$902&gt;0,IPMT('Assumptions (Solar)'!$V$10,Model!X$1,'Assumptions (Solar)'!$V$13,'Assumptions (Solar)'!$V$8*Model!$M$902*('Assumptions (Solar)'!$K$20*'Assumptions (Solar)'!$K$2+'Assumptions (Solar)'!$K$21*'Assumptions (Solar)'!$K$3)/10^9),0)</f>
        <v>-0.002295219589</v>
      </c>
      <c r="O1021" s="160">
        <f>IF($M$902&gt;0,IPMT('Assumptions (Solar)'!$V$10,Model!Y$1,'Assumptions (Solar)'!$V$13,'Assumptions (Solar)'!$V$8*Model!$M$902*('Assumptions (Solar)'!$K$20*'Assumptions (Solar)'!$K$2+'Assumptions (Solar)'!$K$21*'Assumptions (Solar)'!$K$3)/10^9),0)</f>
        <v>-0.002111419072</v>
      </c>
      <c r="P1021" s="160">
        <f>IF($M$902&gt;0,IPMT('Assumptions (Solar)'!$V$10,Model!Z$1,'Assumptions (Solar)'!$V$13,'Assumptions (Solar)'!$V$8*Model!$M$902*('Assumptions (Solar)'!$K$20*'Assumptions (Solar)'!$K$2+'Assumptions (Solar)'!$K$21*'Assumptions (Solar)'!$K$3)/10^9),0)</f>
        <v>-0.001912914514</v>
      </c>
      <c r="Q1021" s="160">
        <f>IF($M$902&gt;0,IPMT('Assumptions (Solar)'!$V$10,Model!AA$1,'Assumptions (Solar)'!$V$13,'Assumptions (Solar)'!$V$8*Model!$M$902*('Assumptions (Solar)'!$K$20*'Assumptions (Solar)'!$K$2+'Assumptions (Solar)'!$K$21*'Assumptions (Solar)'!$K$3)/10^9),0)</f>
        <v>-0.00169852959</v>
      </c>
      <c r="R1021" s="160">
        <f>IF($M$902&gt;0,IPMT('Assumptions (Solar)'!$V$10,Model!AB$1,'Assumptions (Solar)'!$V$13,'Assumptions (Solar)'!$V$8*Model!$M$902*('Assumptions (Solar)'!$K$20*'Assumptions (Solar)'!$K$2+'Assumptions (Solar)'!$K$21*'Assumptions (Solar)'!$K$3)/10^9),0)</f>
        <v>-0.001466993873</v>
      </c>
      <c r="S1021" s="160">
        <f>IF($M$902&gt;0,IPMT('Assumptions (Solar)'!$V$10,Model!AC$1,'Assumptions (Solar)'!$V$13,'Assumptions (Solar)'!$V$8*Model!$M$902*('Assumptions (Solar)'!$K$20*'Assumptions (Solar)'!$K$2+'Assumptions (Solar)'!$K$21*'Assumptions (Solar)'!$K$3)/10^9),0)</f>
        <v>-0.001216935299</v>
      </c>
      <c r="T1021" s="160">
        <f>IF($M$902&gt;0,IPMT('Assumptions (Solar)'!$V$10,Model!AD$1,'Assumptions (Solar)'!$V$13,'Assumptions (Solar)'!$V$8*Model!$M$902*('Assumptions (Solar)'!$K$20*'Assumptions (Solar)'!$K$2+'Assumptions (Solar)'!$K$21*'Assumptions (Solar)'!$K$3)/10^9),0)</f>
        <v>-0.0009468720382</v>
      </c>
      <c r="U1021" s="160">
        <f>IF($M$902&gt;0,IPMT('Assumptions (Solar)'!$V$10,Model!AE$1,'Assumptions (Solar)'!$V$13,'Assumptions (Solar)'!$V$8*Model!$M$902*('Assumptions (Solar)'!$K$20*'Assumptions (Solar)'!$K$2+'Assumptions (Solar)'!$K$21*'Assumptions (Solar)'!$K$3)/10^9),0)</f>
        <v>-0.0006552037169</v>
      </c>
      <c r="V1021" s="160">
        <f>IF($M$902&gt;0,IPMT('Assumptions (Solar)'!$V$10,Model!AF$1,'Assumptions (Solar)'!$V$13,'Assumptions (Solar)'!$V$8*Model!$M$902*('Assumptions (Solar)'!$K$20*'Assumptions (Solar)'!$K$2+'Assumptions (Solar)'!$K$21*'Assumptions (Solar)'!$K$3)/10^9),0)</f>
        <v>-0.00034020193</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-0.007190359605</v>
      </c>
      <c r="O1022" s="177">
        <f>IF($N$902&gt;0,IPMT('Assumptions (Solar)'!$V$10,Model!X$1,'Assumptions (Solar)'!$V$13,'Assumptions (Solar)'!$V$8*Model!$N$902*('Assumptions (Solar)'!$L$20*'Assumptions (Solar)'!$L$2+'Assumptions (Solar)'!$L$21*'Assumptions (Solar)'!$L$3)/10^9),0)</f>
        <v>-0.006694012758</v>
      </c>
      <c r="P1022" s="177">
        <f>IF($N$902&gt;0,IPMT('Assumptions (Solar)'!$V$10,Model!Y$1,'Assumptions (Solar)'!$V$13,'Assumptions (Solar)'!$V$8*Model!$N$902*('Assumptions (Solar)'!$L$20*'Assumptions (Solar)'!$L$2+'Assumptions (Solar)'!$L$21*'Assumptions (Solar)'!$L$3)/10^9),0)</f>
        <v>-0.006157958163</v>
      </c>
      <c r="Q1022" s="177">
        <f>IF($N$902&gt;0,IPMT('Assumptions (Solar)'!$V$10,Model!Z$1,'Assumptions (Solar)'!$V$13,'Assumptions (Solar)'!$V$8*Model!$N$902*('Assumptions (Solar)'!$L$20*'Assumptions (Solar)'!$L$2+'Assumptions (Solar)'!$L$21*'Assumptions (Solar)'!$L$3)/10^9),0)</f>
        <v>-0.005579019201</v>
      </c>
      <c r="R1022" s="177">
        <f>IF($N$902&gt;0,IPMT('Assumptions (Solar)'!$V$10,Model!AA$1,'Assumptions (Solar)'!$V$13,'Assumptions (Solar)'!$V$8*Model!$N$902*('Assumptions (Solar)'!$L$20*'Assumptions (Solar)'!$L$2+'Assumptions (Solar)'!$L$21*'Assumptions (Solar)'!$L$3)/10^9),0)</f>
        <v>-0.004953765121</v>
      </c>
      <c r="S1022" s="177">
        <f>IF($N$902&gt;0,IPMT('Assumptions (Solar)'!$V$10,Model!AB$1,'Assumptions (Solar)'!$V$13,'Assumptions (Solar)'!$V$8*Model!$N$902*('Assumptions (Solar)'!$L$20*'Assumptions (Solar)'!$L$2+'Assumptions (Solar)'!$L$21*'Assumptions (Solar)'!$L$3)/10^9),0)</f>
        <v>-0.004278490716</v>
      </c>
      <c r="T1022" s="177">
        <f>IF($N$902&gt;0,IPMT('Assumptions (Solar)'!$V$10,Model!AC$1,'Assumptions (Solar)'!$V$13,'Assumptions (Solar)'!$V$8*Model!$N$902*('Assumptions (Solar)'!$L$20*'Assumptions (Solar)'!$L$2+'Assumptions (Solar)'!$L$21*'Assumptions (Solar)'!$L$3)/10^9),0)</f>
        <v>-0.003549194357</v>
      </c>
      <c r="U1022" s="177">
        <f>IF($N$902&gt;0,IPMT('Assumptions (Solar)'!$V$10,Model!AD$1,'Assumptions (Solar)'!$V$13,'Assumptions (Solar)'!$V$8*Model!$N$902*('Assumptions (Solar)'!$L$20*'Assumptions (Solar)'!$L$2+'Assumptions (Solar)'!$L$21*'Assumptions (Solar)'!$L$3)/10^9),0)</f>
        <v>-0.00276155429</v>
      </c>
      <c r="V1022" s="177">
        <f>IF($N$902&gt;0,IPMT('Assumptions (Solar)'!$V$10,Model!AE$1,'Assumptions (Solar)'!$V$13,'Assumptions (Solar)'!$V$8*Model!$N$902*('Assumptions (Solar)'!$L$20*'Assumptions (Solar)'!$L$2+'Assumptions (Solar)'!$L$21*'Assumptions (Solar)'!$L$3)/10^9),0)</f>
        <v>-0.001910903018</v>
      </c>
      <c r="W1022" s="177">
        <f>IF($N$902&gt;0,IPMT('Assumptions (Solar)'!$V$10,Model!AF$1,'Assumptions (Solar)'!$V$13,'Assumptions (Solar)'!$V$8*Model!$N$902*('Assumptions (Solar)'!$L$20*'Assumptions (Solar)'!$L$2+'Assumptions (Solar)'!$L$21*'Assumptions (Solar)'!$L$3)/10^9),0)</f>
        <v>-0.000992199644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-0.02795004782</v>
      </c>
      <c r="P1023" s="160">
        <f>IF($O$902&gt;0,IPMT('Assumptions (Solar)'!$V$10,Model!X$1,'Assumptions (Solar)'!$V$13,'Assumptions (Solar)'!$V$8*Model!$O$902*('Assumptions (Solar)'!$M$20*'Assumptions (Solar)'!$M$2+'Assumptions (Solar)'!$M$21*'Assumptions (Solar)'!$M$3)/10^9),0)</f>
        <v>-0.02602067031</v>
      </c>
      <c r="Q1023" s="160">
        <f>IF($O$902&gt;0,IPMT('Assumptions (Solar)'!$V$10,Model!Y$1,'Assumptions (Solar)'!$V$13,'Assumptions (Solar)'!$V$8*Model!$O$902*('Assumptions (Solar)'!$M$20*'Assumptions (Solar)'!$M$2+'Assumptions (Solar)'!$M$21*'Assumptions (Solar)'!$M$3)/10^9),0)</f>
        <v>-0.0239369426</v>
      </c>
      <c r="R1023" s="160">
        <f>IF($O$902&gt;0,IPMT('Assumptions (Solar)'!$V$10,Model!Z$1,'Assumptions (Solar)'!$V$13,'Assumptions (Solar)'!$V$8*Model!$O$902*('Assumptions (Solar)'!$M$20*'Assumptions (Solar)'!$M$2+'Assumptions (Solar)'!$M$21*'Assumptions (Solar)'!$M$3)/10^9),0)</f>
        <v>-0.02168651667</v>
      </c>
      <c r="S1023" s="160">
        <f>IF($O$902&gt;0,IPMT('Assumptions (Solar)'!$V$10,Model!AA$1,'Assumptions (Solar)'!$V$13,'Assumptions (Solar)'!$V$8*Model!$O$902*('Assumptions (Solar)'!$M$20*'Assumptions (Solar)'!$M$2+'Assumptions (Solar)'!$M$21*'Assumptions (Solar)'!$M$3)/10^9),0)</f>
        <v>-0.01925605667</v>
      </c>
      <c r="T1023" s="160">
        <f>IF($O$902&gt;0,IPMT('Assumptions (Solar)'!$V$10,Model!AB$1,'Assumptions (Solar)'!$V$13,'Assumptions (Solar)'!$V$8*Model!$O$902*('Assumptions (Solar)'!$M$20*'Assumptions (Solar)'!$M$2+'Assumptions (Solar)'!$M$21*'Assumptions (Solar)'!$M$3)/10^9),0)</f>
        <v>-0.01663115987</v>
      </c>
      <c r="U1023" s="160">
        <f>IF($O$902&gt;0,IPMT('Assumptions (Solar)'!$V$10,Model!AC$1,'Assumptions (Solar)'!$V$13,'Assumptions (Solar)'!$V$8*Model!$O$902*('Assumptions (Solar)'!$M$20*'Assumptions (Solar)'!$M$2+'Assumptions (Solar)'!$M$21*'Assumptions (Solar)'!$M$3)/10^9),0)</f>
        <v>-0.01379627132</v>
      </c>
      <c r="V1023" s="160">
        <f>IF($O$902&gt;0,IPMT('Assumptions (Solar)'!$V$10,Model!AD$1,'Assumptions (Solar)'!$V$13,'Assumptions (Solar)'!$V$8*Model!$O$902*('Assumptions (Solar)'!$M$20*'Assumptions (Solar)'!$M$2+'Assumptions (Solar)'!$M$21*'Assumptions (Solar)'!$M$3)/10^9),0)</f>
        <v>-0.01073459169</v>
      </c>
      <c r="W1023" s="160">
        <f>IF($O$902&gt;0,IPMT('Assumptions (Solar)'!$V$10,Model!AE$1,'Assumptions (Solar)'!$V$13,'Assumptions (Solar)'!$V$8*Model!$O$902*('Assumptions (Solar)'!$M$20*'Assumptions (Solar)'!$M$2+'Assumptions (Solar)'!$M$21*'Assumptions (Solar)'!$M$3)/10^9),0)</f>
        <v>-0.00742797769</v>
      </c>
      <c r="X1023" s="160">
        <f>IF($O$902&gt;0,IPMT('Assumptions (Solar)'!$V$10,Model!AF$1,'Assumptions (Solar)'!$V$13,'Assumptions (Solar)'!$V$8*Model!$O$902*('Assumptions (Solar)'!$M$20*'Assumptions (Solar)'!$M$2+'Assumptions (Solar)'!$M$21*'Assumptions (Solar)'!$M$3)/10^9),0)</f>
        <v>-0.00385683457</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-0.05899133293</v>
      </c>
      <c r="Q1024" s="177">
        <f>IF($P$902&gt;0,IPMT('Assumptions (Solar)'!$V$10,Model!X$1,'Assumptions (Solar)'!$V$13,'Assumptions (Solar)'!$V$8*Model!$P$902*('Assumptions (Solar)'!$N$20*'Assumptions (Solar)'!$N$2+'Assumptions (Solar)'!$N$21*'Assumptions (Solar)'!$N$3)/10^9),0)</f>
        <v>-0.05491919138</v>
      </c>
      <c r="R1024" s="177">
        <f>IF($P$902&gt;0,IPMT('Assumptions (Solar)'!$V$10,Model!Y$1,'Assumptions (Solar)'!$V$13,'Assumptions (Solar)'!$V$8*Model!$P$902*('Assumptions (Solar)'!$N$20*'Assumptions (Solar)'!$N$2+'Assumptions (Solar)'!$N$21*'Assumptions (Solar)'!$N$3)/10^9),0)</f>
        <v>-0.05052127851</v>
      </c>
      <c r="S1024" s="177">
        <f>IF($P$902&gt;0,IPMT('Assumptions (Solar)'!$V$10,Model!Z$1,'Assumptions (Solar)'!$V$13,'Assumptions (Solar)'!$V$8*Model!$P$902*('Assumptions (Solar)'!$N$20*'Assumptions (Solar)'!$N$2+'Assumptions (Solar)'!$N$21*'Assumptions (Solar)'!$N$3)/10^9),0)</f>
        <v>-0.04577153261</v>
      </c>
      <c r="T1024" s="177">
        <f>IF($P$902&gt;0,IPMT('Assumptions (Solar)'!$V$10,Model!AA$1,'Assumptions (Solar)'!$V$13,'Assumptions (Solar)'!$V$8*Model!$P$902*('Assumptions (Solar)'!$N$20*'Assumptions (Solar)'!$N$2+'Assumptions (Solar)'!$N$21*'Assumptions (Solar)'!$N$3)/10^9),0)</f>
        <v>-0.04064180703</v>
      </c>
      <c r="U1024" s="177">
        <f>IF($P$902&gt;0,IPMT('Assumptions (Solar)'!$V$10,Model!AB$1,'Assumptions (Solar)'!$V$13,'Assumptions (Solar)'!$V$8*Model!$P$902*('Assumptions (Solar)'!$N$20*'Assumptions (Solar)'!$N$2+'Assumptions (Solar)'!$N$21*'Assumptions (Solar)'!$N$3)/10^9),0)</f>
        <v>-0.03510170341</v>
      </c>
      <c r="V1024" s="177">
        <f>IF($P$902&gt;0,IPMT('Assumptions (Solar)'!$V$10,Model!AC$1,'Assumptions (Solar)'!$V$13,'Assumptions (Solar)'!$V$8*Model!$P$902*('Assumptions (Solar)'!$N$20*'Assumptions (Solar)'!$N$2+'Assumptions (Solar)'!$N$21*'Assumptions (Solar)'!$N$3)/10^9),0)</f>
        <v>-0.0291183915</v>
      </c>
      <c r="W1024" s="177">
        <f>IF($P$902&gt;0,IPMT('Assumptions (Solar)'!$V$10,Model!AD$1,'Assumptions (Solar)'!$V$13,'Assumptions (Solar)'!$V$8*Model!$P$902*('Assumptions (Solar)'!$N$20*'Assumptions (Solar)'!$N$2+'Assumptions (Solar)'!$N$21*'Assumptions (Solar)'!$N$3)/10^9),0)</f>
        <v>-0.02265641463</v>
      </c>
      <c r="X1024" s="177">
        <f>IF($P$902&gt;0,IPMT('Assumptions (Solar)'!$V$10,Model!AE$1,'Assumptions (Solar)'!$V$13,'Assumptions (Solar)'!$V$8*Model!$P$902*('Assumptions (Solar)'!$N$20*'Assumptions (Solar)'!$N$2+'Assumptions (Solar)'!$N$21*'Assumptions (Solar)'!$N$3)/10^9),0)</f>
        <v>-0.01567747962</v>
      </c>
      <c r="Y1024" s="177">
        <f>IF($P$902&gt;0,IPMT('Assumptions (Solar)'!$V$10,Model!AF$1,'Assumptions (Solar)'!$V$13,'Assumptions (Solar)'!$V$8*Model!$P$902*('Assumptions (Solar)'!$N$20*'Assumptions (Solar)'!$N$2+'Assumptions (Solar)'!$N$21*'Assumptions (Solar)'!$N$3)/10^9),0)</f>
        <v>-0.008140229801</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-0.08305760687</v>
      </c>
      <c r="R1025" s="160">
        <f>IF($Q$902&gt;0,IPMT('Assumptions (Solar)'!$V$10,Model!X$1,'Assumptions (Solar)'!$V$13,'Assumptions (Solar)'!$V$8*Model!$Q$902*('Assumptions (Solar)'!$O$20*'Assumptions (Solar)'!$O$2+'Assumptions (Solar)'!$O$21*'Assumptions (Solar)'!$O$3)/10^9),0)</f>
        <v>-0.07732418274</v>
      </c>
      <c r="S1025" s="160">
        <f>IF($Q$902&gt;0,IPMT('Assumptions (Solar)'!$V$10,Model!Y$1,'Assumptions (Solar)'!$V$13,'Assumptions (Solar)'!$V$8*Model!$Q$902*('Assumptions (Solar)'!$O$20*'Assumptions (Solar)'!$O$2+'Assumptions (Solar)'!$O$21*'Assumptions (Solar)'!$O$3)/10^9),0)</f>
        <v>-0.07113208467</v>
      </c>
      <c r="T1025" s="160">
        <f>IF($Q$902&gt;0,IPMT('Assumptions (Solar)'!$V$10,Model!Z$1,'Assumptions (Solar)'!$V$13,'Assumptions (Solar)'!$V$8*Model!$Q$902*('Assumptions (Solar)'!$O$20*'Assumptions (Solar)'!$O$2+'Assumptions (Solar)'!$O$21*'Assumptions (Solar)'!$O$3)/10^9),0)</f>
        <v>-0.06444461876</v>
      </c>
      <c r="U1025" s="160">
        <f>IF($Q$902&gt;0,IPMT('Assumptions (Solar)'!$V$10,Model!AA$1,'Assumptions (Solar)'!$V$13,'Assumptions (Solar)'!$V$8*Model!$Q$902*('Assumptions (Solar)'!$O$20*'Assumptions (Solar)'!$O$2+'Assumptions (Solar)'!$O$21*'Assumptions (Solar)'!$O$3)/10^9),0)</f>
        <v>-0.05722215558</v>
      </c>
      <c r="V1025" s="160">
        <f>IF($Q$902&gt;0,IPMT('Assumptions (Solar)'!$V$10,Model!AB$1,'Assumptions (Solar)'!$V$13,'Assumptions (Solar)'!$V$8*Model!$Q$902*('Assumptions (Solar)'!$O$20*'Assumptions (Solar)'!$O$2+'Assumptions (Solar)'!$O$21*'Assumptions (Solar)'!$O$3)/10^9),0)</f>
        <v>-0.04942189534</v>
      </c>
      <c r="W1025" s="160">
        <f>IF($Q$902&gt;0,IPMT('Assumptions (Solar)'!$V$10,Model!AC$1,'Assumptions (Solar)'!$V$13,'Assumptions (Solar)'!$V$8*Model!$Q$902*('Assumptions (Solar)'!$O$20*'Assumptions (Solar)'!$O$2+'Assumptions (Solar)'!$O$21*'Assumptions (Solar)'!$O$3)/10^9),0)</f>
        <v>-0.04099761428</v>
      </c>
      <c r="X1025" s="160">
        <f>IF($Q$902&gt;0,IPMT('Assumptions (Solar)'!$V$10,Model!AD$1,'Assumptions (Solar)'!$V$13,'Assumptions (Solar)'!$V$8*Model!$Q$902*('Assumptions (Solar)'!$O$20*'Assumptions (Solar)'!$O$2+'Assumptions (Solar)'!$O$21*'Assumptions (Solar)'!$O$3)/10^9),0)</f>
        <v>-0.03189939074</v>
      </c>
      <c r="Y1025" s="160">
        <f>IF($Q$902&gt;0,IPMT('Assumptions (Solar)'!$V$10,Model!AE$1,'Assumptions (Solar)'!$V$13,'Assumptions (Solar)'!$V$8*Model!$Q$902*('Assumptions (Solar)'!$O$20*'Assumptions (Solar)'!$O$2+'Assumptions (Solar)'!$O$21*'Assumptions (Solar)'!$O$3)/10^9),0)</f>
        <v>-0.02207330931</v>
      </c>
      <c r="Z1025" s="160">
        <f>IF($Q$902&gt;0,IPMT('Assumptions (Solar)'!$V$10,Model!AF$1,'Assumptions (Solar)'!$V$13,'Assumptions (Solar)'!$V$8*Model!$Q$902*('Assumptions (Solar)'!$O$20*'Assumptions (Solar)'!$O$2+'Assumptions (Solar)'!$O$21*'Assumptions (Solar)'!$O$3)/10^9),0)</f>
        <v>-0.01146114137</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-0.2099618018</v>
      </c>
      <c r="S1026" s="177">
        <f>IF($R$902&gt;0,IPMT('Assumptions (Solar)'!$V$10,Model!X$1,'Assumptions (Solar)'!$V$13,'Assumptions (Solar)'!$V$8*Model!$R$902*('Assumptions (Solar)'!$P$20*'Assumptions (Solar)'!$P$2+'Assumptions (Solar)'!$P$21*'Assumptions (Solar)'!$P$3)/10^9),0)</f>
        <v>-0.195468246</v>
      </c>
      <c r="T1026" s="177">
        <f>IF($R$902&gt;0,IPMT('Assumptions (Solar)'!$V$10,Model!Y$1,'Assumptions (Solar)'!$V$13,'Assumptions (Solar)'!$V$8*Model!$R$902*('Assumptions (Solar)'!$P$20*'Assumptions (Solar)'!$P$2+'Assumptions (Solar)'!$P$21*'Assumptions (Solar)'!$P$3)/10^9),0)</f>
        <v>-0.1798152057</v>
      </c>
      <c r="U1026" s="177">
        <f>IF($R$902&gt;0,IPMT('Assumptions (Solar)'!$V$10,Model!Z$1,'Assumptions (Solar)'!$V$13,'Assumptions (Solar)'!$V$8*Model!$R$902*('Assumptions (Solar)'!$P$20*'Assumptions (Solar)'!$P$2+'Assumptions (Solar)'!$P$21*'Assumptions (Solar)'!$P$3)/10^9),0)</f>
        <v>-0.1629099222</v>
      </c>
      <c r="V1026" s="177">
        <f>IF($R$902&gt;0,IPMT('Assumptions (Solar)'!$V$10,Model!AA$1,'Assumptions (Solar)'!$V$13,'Assumptions (Solar)'!$V$8*Model!$R$902*('Assumptions (Solar)'!$P$20*'Assumptions (Solar)'!$P$2+'Assumptions (Solar)'!$P$21*'Assumptions (Solar)'!$P$3)/10^9),0)</f>
        <v>-0.144652216</v>
      </c>
      <c r="W1026" s="177">
        <f>IF($R$902&gt;0,IPMT('Assumptions (Solar)'!$V$10,Model!AB$1,'Assumptions (Solar)'!$V$13,'Assumptions (Solar)'!$V$8*Model!$R$902*('Assumptions (Solar)'!$P$20*'Assumptions (Solar)'!$P$2+'Assumptions (Solar)'!$P$21*'Assumptions (Solar)'!$P$3)/10^9),0)</f>
        <v>-0.1249338933</v>
      </c>
      <c r="X1026" s="177">
        <f>IF($R$902&gt;0,IPMT('Assumptions (Solar)'!$V$10,Model!AC$1,'Assumptions (Solar)'!$V$13,'Assumptions (Solar)'!$V$8*Model!$R$902*('Assumptions (Solar)'!$P$20*'Assumptions (Solar)'!$P$2+'Assumptions (Solar)'!$P$21*'Assumptions (Solar)'!$P$3)/10^9),0)</f>
        <v>-0.1036381048</v>
      </c>
      <c r="Y1026" s="177">
        <f>IF($R$902&gt;0,IPMT('Assumptions (Solar)'!$V$10,Model!AD$1,'Assumptions (Solar)'!$V$13,'Assumptions (Solar)'!$V$8*Model!$R$902*('Assumptions (Solar)'!$P$20*'Assumptions (Solar)'!$P$2+'Assumptions (Solar)'!$P$21*'Assumptions (Solar)'!$P$3)/10^9),0)</f>
        <v>-0.0806386532</v>
      </c>
      <c r="Z1026" s="177">
        <f>IF($R$902&gt;0,IPMT('Assumptions (Solar)'!$V$10,Model!AE$1,'Assumptions (Solar)'!$V$13,'Assumptions (Solar)'!$V$8*Model!$R$902*('Assumptions (Solar)'!$P$20*'Assumptions (Solar)'!$P$2+'Assumptions (Solar)'!$P$21*'Assumptions (Solar)'!$P$3)/10^9),0)</f>
        <v>-0.05579924549</v>
      </c>
      <c r="AA1026" s="177">
        <f>IF($R$902&gt;0,IPMT('Assumptions (Solar)'!$V$10,Model!AF$1,'Assumptions (Solar)'!$V$13,'Assumptions (Solar)'!$V$8*Model!$R$902*('Assumptions (Solar)'!$P$20*'Assumptions (Solar)'!$P$2+'Assumptions (Solar)'!$P$21*'Assumptions (Solar)'!$P$3)/10^9),0)</f>
        <v>-0.02897268516</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-0.2864508885</v>
      </c>
      <c r="T1027" s="160">
        <f>IF($S$902&gt;0,IPMT('Assumptions (Solar)'!$V$10,Model!X$1,'Assumptions (Solar)'!$V$13,'Assumptions (Solar)'!$V$8*Model!$S$902*('Assumptions (Solar)'!$Q$20*'Assumptions (Solar)'!$Q$2+'Assumptions (Solar)'!$Q$21*'Assumptions (Solar)'!$Q$3)/10^9),0)</f>
        <v>-0.2666773301</v>
      </c>
      <c r="U1027" s="160">
        <f>IF($S$902&gt;0,IPMT('Assumptions (Solar)'!$V$10,Model!Y$1,'Assumptions (Solar)'!$V$13,'Assumptions (Solar)'!$V$8*Model!$S$902*('Assumptions (Solar)'!$Q$20*'Assumptions (Solar)'!$Q$2+'Assumptions (Solar)'!$Q$21*'Assumptions (Solar)'!$Q$3)/10^9),0)</f>
        <v>-0.2453218871</v>
      </c>
      <c r="V1027" s="160">
        <f>IF($S$902&gt;0,IPMT('Assumptions (Solar)'!$V$10,Model!Z$1,'Assumptions (Solar)'!$V$13,'Assumptions (Solar)'!$V$8*Model!$S$902*('Assumptions (Solar)'!$Q$20*'Assumptions (Solar)'!$Q$2+'Assumptions (Solar)'!$Q$21*'Assumptions (Solar)'!$Q$3)/10^9),0)</f>
        <v>-0.2222580086</v>
      </c>
      <c r="W1027" s="160">
        <f>IF($S$902&gt;0,IPMT('Assumptions (Solar)'!$V$10,Model!AA$1,'Assumptions (Solar)'!$V$13,'Assumptions (Solar)'!$V$8*Model!$S$902*('Assumptions (Solar)'!$Q$20*'Assumptions (Solar)'!$Q$2+'Assumptions (Solar)'!$Q$21*'Assumptions (Solar)'!$Q$3)/10^9),0)</f>
        <v>-0.1973490198</v>
      </c>
      <c r="X1027" s="160">
        <f>IF($S$902&gt;0,IPMT('Assumptions (Solar)'!$V$10,Model!AB$1,'Assumptions (Solar)'!$V$13,'Assumptions (Solar)'!$V$8*Model!$S$902*('Assumptions (Solar)'!$Q$20*'Assumptions (Solar)'!$Q$2+'Assumptions (Solar)'!$Q$21*'Assumptions (Solar)'!$Q$3)/10^9),0)</f>
        <v>-0.170447312</v>
      </c>
      <c r="Y1027" s="160">
        <f>IF($S$902&gt;0,IPMT('Assumptions (Solar)'!$V$10,Model!AC$1,'Assumptions (Solar)'!$V$13,'Assumptions (Solar)'!$V$8*Model!$S$902*('Assumptions (Solar)'!$Q$20*'Assumptions (Solar)'!$Q$2+'Assumptions (Solar)'!$Q$21*'Assumptions (Solar)'!$Q$3)/10^9),0)</f>
        <v>-0.1413934675</v>
      </c>
      <c r="Z1027" s="160">
        <f>IF($S$902&gt;0,IPMT('Assumptions (Solar)'!$V$10,Model!AD$1,'Assumptions (Solar)'!$V$13,'Assumptions (Solar)'!$V$8*Model!$S$902*('Assumptions (Solar)'!$Q$20*'Assumptions (Solar)'!$Q$2+'Assumptions (Solar)'!$Q$21*'Assumptions (Solar)'!$Q$3)/10^9),0)</f>
        <v>-0.1100153154</v>
      </c>
      <c r="AA1027" s="160">
        <f>IF($S$902&gt;0,IPMT('Assumptions (Solar)'!$V$10,Model!AE$1,'Assumptions (Solar)'!$V$13,'Assumptions (Solar)'!$V$8*Model!$S$902*('Assumptions (Solar)'!$Q$20*'Assumptions (Solar)'!$Q$2+'Assumptions (Solar)'!$Q$21*'Assumptions (Solar)'!$Q$3)/10^9),0)</f>
        <v>-0.07612691122</v>
      </c>
      <c r="AB1027" s="160">
        <f>IF($S$902&gt;0,IPMT('Assumptions (Solar)'!$V$10,Model!AF$1,'Assumptions (Solar)'!$V$13,'Assumptions (Solar)'!$V$8*Model!$S$902*('Assumptions (Solar)'!$Q$20*'Assumptions (Solar)'!$Q$2+'Assumptions (Solar)'!$Q$21*'Assumptions (Solar)'!$Q$3)/10^9),0)</f>
        <v>-0.03952743467</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-0.2196887152</v>
      </c>
      <c r="U1028" s="160">
        <f>IF($T$902&gt;0,IPMT('Assumptions (Solar)'!$V$10,Model!X$1,'Assumptions (Solar)'!$V$13,'Assumptions (Solar)'!$V$8*Model!$T$902*('Assumptions (Solar)'!$R$20*'Assumptions (Solar)'!$R$2+'Assumptions (Solar)'!$R$21*'Assumptions (Solar)'!$R$3)/10^9),0)</f>
        <v>-0.2045237155</v>
      </c>
      <c r="V1028" s="160">
        <f>IF($T$902&gt;0,IPMT('Assumptions (Solar)'!$V$10,Model!Y$1,'Assumptions (Solar)'!$V$13,'Assumptions (Solar)'!$V$8*Model!$T$902*('Assumptions (Solar)'!$R$20*'Assumptions (Solar)'!$R$2+'Assumptions (Solar)'!$R$21*'Assumptions (Solar)'!$R$3)/10^9),0)</f>
        <v>-0.1881455159</v>
      </c>
      <c r="W1028" s="160">
        <f>IF($T$902&gt;0,IPMT('Assumptions (Solar)'!$V$10,Model!Z$1,'Assumptions (Solar)'!$V$13,'Assumptions (Solar)'!$V$8*Model!$T$902*('Assumptions (Solar)'!$R$20*'Assumptions (Solar)'!$R$2+'Assumptions (Solar)'!$R$21*'Assumptions (Solar)'!$R$3)/10^9),0)</f>
        <v>-0.1704570602</v>
      </c>
      <c r="X1028" s="160">
        <f>IF($T$902&gt;0,IPMT('Assumptions (Solar)'!$V$10,Model!AA$1,'Assumptions (Solar)'!$V$13,'Assumptions (Solar)'!$V$8*Model!$T$902*('Assumptions (Solar)'!$R$20*'Assumptions (Solar)'!$R$2+'Assumptions (Solar)'!$R$21*'Assumptions (Solar)'!$R$3)/10^9),0)</f>
        <v>-0.1513535282</v>
      </c>
      <c r="Y1028" s="160">
        <f>IF($T$902&gt;0,IPMT('Assumptions (Solar)'!$V$10,Model!AB$1,'Assumptions (Solar)'!$V$13,'Assumptions (Solar)'!$V$8*Model!$T$902*('Assumptions (Solar)'!$R$20*'Assumptions (Solar)'!$R$2+'Assumptions (Solar)'!$R$21*'Assumptions (Solar)'!$R$3)/10^9),0)</f>
        <v>-0.1307217135</v>
      </c>
      <c r="Z1028" s="160">
        <f>IF($T$902&gt;0,IPMT('Assumptions (Solar)'!$V$10,Model!AC$1,'Assumptions (Solar)'!$V$13,'Assumptions (Solar)'!$V$8*Model!$T$902*('Assumptions (Solar)'!$R$20*'Assumptions (Solar)'!$R$2+'Assumptions (Solar)'!$R$21*'Assumptions (Solar)'!$R$3)/10^9),0)</f>
        <v>-0.1084393537</v>
      </c>
      <c r="AA1028" s="160">
        <f>IF($T$902&gt;0,IPMT('Assumptions (Solar)'!$V$10,Model!AD$1,'Assumptions (Solar)'!$V$13,'Assumptions (Solar)'!$V$8*Model!$T$902*('Assumptions (Solar)'!$R$20*'Assumptions (Solar)'!$R$2+'Assumptions (Solar)'!$R$21*'Assumptions (Solar)'!$R$3)/10^9),0)</f>
        <v>-0.08437440508</v>
      </c>
      <c r="AB1028" s="160">
        <f>IF($T$902&gt;0,IPMT('Assumptions (Solar)'!$V$10,Model!AE$1,'Assumptions (Solar)'!$V$13,'Assumptions (Solar)'!$V$8*Model!$T$902*('Assumptions (Solar)'!$R$20*'Assumptions (Solar)'!$R$2+'Assumptions (Solar)'!$R$21*'Assumptions (Solar)'!$R$3)/10^9),0)</f>
        <v>-0.05838426059</v>
      </c>
      <c r="AC1028" s="160">
        <f>IF($T$902&gt;0,IPMT('Assumptions (Solar)'!$V$10,Model!AF$1,'Assumptions (Solar)'!$V$13,'Assumptions (Solar)'!$V$8*Model!$T$902*('Assumptions (Solar)'!$R$20*'Assumptions (Solar)'!$R$2+'Assumptions (Solar)'!$R$21*'Assumptions (Solar)'!$R$3)/10^9),0)</f>
        <v>-0.03031490454</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-0.1249450755</v>
      </c>
      <c r="V1029" s="160">
        <f>IF($U$902&gt;0,IPMT('Assumptions (Solar)'!$V$10,Model!X$1,'Assumptions (Solar)'!$V$13,'Assumptions (Solar)'!$V$8*Model!$U$902*('Assumptions (Solar)'!$S$20*'Assumptions (Solar)'!$S$2+'Assumptions (Solar)'!$S$21*'Assumptions (Solar)'!$S$3)/10^9),0)</f>
        <v>-0.1163201808</v>
      </c>
      <c r="W1029" s="160">
        <f>IF($U$902&gt;0,IPMT('Assumptions (Solar)'!$V$10,Model!Y$1,'Assumptions (Solar)'!$V$13,'Assumptions (Solar)'!$V$8*Model!$U$902*('Assumptions (Solar)'!$S$20*'Assumptions (Solar)'!$S$2+'Assumptions (Solar)'!$S$21*'Assumptions (Solar)'!$S$3)/10^9),0)</f>
        <v>-0.1070052946</v>
      </c>
      <c r="X1029" s="160">
        <f>IF($U$902&gt;0,IPMT('Assumptions (Solar)'!$V$10,Model!Z$1,'Assumptions (Solar)'!$V$13,'Assumptions (Solar)'!$V$8*Model!$U$902*('Assumptions (Solar)'!$S$20*'Assumptions (Solar)'!$S$2+'Assumptions (Solar)'!$S$21*'Assumptions (Solar)'!$S$3)/10^9),0)</f>
        <v>-0.09694521741</v>
      </c>
      <c r="Y1029" s="160">
        <f>IF($U$902&gt;0,IPMT('Assumptions (Solar)'!$V$10,Model!AA$1,'Assumptions (Solar)'!$V$13,'Assumptions (Solar)'!$V$8*Model!$U$902*('Assumptions (Solar)'!$S$20*'Assumptions (Solar)'!$S$2+'Assumptions (Solar)'!$S$21*'Assumptions (Solar)'!$S$3)/10^9),0)</f>
        <v>-0.08608033409</v>
      </c>
      <c r="Z1029" s="160">
        <f>IF($U$902&gt;0,IPMT('Assumptions (Solar)'!$V$10,Model!AB$1,'Assumptions (Solar)'!$V$13,'Assumptions (Solar)'!$V$8*Model!$U$902*('Assumptions (Solar)'!$S$20*'Assumptions (Solar)'!$S$2+'Assumptions (Solar)'!$S$21*'Assumptions (Solar)'!$S$3)/10^9),0)</f>
        <v>-0.0743462601</v>
      </c>
      <c r="AA1029" s="160">
        <f>IF($U$902&gt;0,IPMT('Assumptions (Solar)'!$V$10,Model!AC$1,'Assumptions (Solar)'!$V$13,'Assumptions (Solar)'!$V$8*Model!$U$902*('Assumptions (Solar)'!$S$20*'Assumptions (Solar)'!$S$2+'Assumptions (Solar)'!$S$21*'Assumptions (Solar)'!$S$3)/10^9),0)</f>
        <v>-0.06167346019</v>
      </c>
      <c r="AB1029" s="160">
        <f>IF($U$902&gt;0,IPMT('Assumptions (Solar)'!$V$10,Model!AD$1,'Assumptions (Solar)'!$V$13,'Assumptions (Solar)'!$V$8*Model!$U$902*('Assumptions (Solar)'!$S$20*'Assumptions (Solar)'!$S$2+'Assumptions (Solar)'!$S$21*'Assumptions (Solar)'!$S$3)/10^9),0)</f>
        <v>-0.04798683629</v>
      </c>
      <c r="AC1029" s="160">
        <f>IF($U$902&gt;0,IPMT('Assumptions (Solar)'!$V$10,Model!AE$1,'Assumptions (Solar)'!$V$13,'Assumptions (Solar)'!$V$8*Model!$U$902*('Assumptions (Solar)'!$S$20*'Assumptions (Solar)'!$S$2+'Assumptions (Solar)'!$S$21*'Assumptions (Solar)'!$S$3)/10^9),0)</f>
        <v>-0.03320528248</v>
      </c>
      <c r="AD1029" s="160">
        <f>IF($U$902&gt;0,IPMT('Assumptions (Solar)'!$V$10,Model!AF$1,'Assumptions (Solar)'!$V$13,'Assumptions (Solar)'!$V$8*Model!$U$902*('Assumptions (Solar)'!$S$20*'Assumptions (Solar)'!$S$2+'Assumptions (Solar)'!$S$21*'Assumptions (Solar)'!$S$3)/10^9),0)</f>
        <v>-0.01724120437</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-0.1345919537</v>
      </c>
      <c r="Y1032" s="160">
        <f>IF($X$902&gt;0,IPMT('Assumptions (Solar)'!$V$10,Model!X$1,'Assumptions (Solar)'!$V$13,'Assumptions (Solar)'!$V$8*Model!$X$902*('Assumptions (Solar)'!$V$20*'Assumptions (Solar)'!$V$2+'Assumptions (Solar)'!$V$21*'Assumptions (Solar)'!$V$3)/10^9),0)</f>
        <v>-0.1253011399</v>
      </c>
      <c r="Z1032" s="160">
        <f>IF($X$902&gt;0,IPMT('Assumptions (Solar)'!$V$10,Model!Y$1,'Assumptions (Solar)'!$V$13,'Assumptions (Solar)'!$V$8*Model!$X$902*('Assumptions (Solar)'!$V$20*'Assumptions (Solar)'!$V$2+'Assumptions (Solar)'!$V$21*'Assumptions (Solar)'!$V$3)/10^9),0)</f>
        <v>-0.1152670611</v>
      </c>
      <c r="AA1032" s="160">
        <f>IF($X$902&gt;0,IPMT('Assumptions (Solar)'!$V$10,Model!Z$1,'Assumptions (Solar)'!$V$13,'Assumptions (Solar)'!$V$8*Model!$X$902*('Assumptions (Solar)'!$V$20*'Assumptions (Solar)'!$V$2+'Assumptions (Solar)'!$V$21*'Assumptions (Solar)'!$V$3)/10^9),0)</f>
        <v>-0.1044302559</v>
      </c>
      <c r="AB1032" s="160">
        <f>IF($X$902&gt;0,IPMT('Assumptions (Solar)'!$V$10,Model!AA$1,'Assumptions (Solar)'!$V$13,'Assumptions (Solar)'!$V$8*Model!$X$902*('Assumptions (Solar)'!$V$20*'Assumptions (Solar)'!$V$2+'Assumptions (Solar)'!$V$21*'Assumptions (Solar)'!$V$3)/10^9),0)</f>
        <v>-0.09272650638</v>
      </c>
      <c r="AC1032" s="160">
        <f>IF($X$902&gt;0,IPMT('Assumptions (Solar)'!$V$10,Model!AB$1,'Assumptions (Solar)'!$V$13,'Assumptions (Solar)'!$V$8*Model!$X$902*('Assumptions (Solar)'!$V$20*'Assumptions (Solar)'!$V$2+'Assumptions (Solar)'!$V$21*'Assumptions (Solar)'!$V$3)/10^9),0)</f>
        <v>-0.08008645685</v>
      </c>
      <c r="AD1032" s="160">
        <f>IF($X$902&gt;0,IPMT('Assumptions (Solar)'!$V$10,Model!AC$1,'Assumptions (Solar)'!$V$13,'Assumptions (Solar)'!$V$8*Model!$X$902*('Assumptions (Solar)'!$V$20*'Assumptions (Solar)'!$V$2+'Assumptions (Solar)'!$V$21*'Assumptions (Solar)'!$V$3)/10^9),0)</f>
        <v>-0.06643520335</v>
      </c>
      <c r="AE1032" s="160">
        <f>IF($X$902&gt;0,IPMT('Assumptions (Solar)'!$V$10,Model!AD$1,'Assumptions (Solar)'!$V$13,'Assumptions (Solar)'!$V$8*Model!$X$902*('Assumptions (Solar)'!$V$20*'Assumptions (Solar)'!$V$2+'Assumptions (Solar)'!$V$21*'Assumptions (Solar)'!$V$3)/10^9),0)</f>
        <v>-0.05169184958</v>
      </c>
      <c r="AF1032" s="160">
        <f>IF($X$902&gt;0,IPMT('Assumptions (Solar)'!$V$10,Model!AE$1,'Assumptions (Solar)'!$V$13,'Assumptions (Solar)'!$V$8*Model!$X$902*('Assumptions (Solar)'!$V$20*'Assumptions (Solar)'!$V$2+'Assumptions (Solar)'!$V$21*'Assumptions (Solar)'!$V$3)/10^9),0)</f>
        <v>-0.03576902751</v>
      </c>
      <c r="AG1032" s="160">
        <f>IF($X$902&gt;0,IPMT('Assumptions (Solar)'!$V$10,Model!AF$1,'Assumptions (Solar)'!$V$13,'Assumptions (Solar)'!$V$8*Model!$X$902*('Assumptions (Solar)'!$V$20*'Assumptions (Solar)'!$V$2+'Assumptions (Solar)'!$V$21*'Assumptions (Solar)'!$V$3)/10^9),0)</f>
        <v>-0.01857237967</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-0.09402545771</v>
      </c>
      <c r="Z1033" s="160">
        <f>IF($Y$902&gt;0,IPMT('Assumptions (Solar)'!$V$10,Model!X$1,'Assumptions (Solar)'!$V$13,'Assumptions (Solar)'!$V$8*Model!$Y$902*('Assumptions (Solar)'!$W$20*'Assumptions (Solar)'!$W$2+'Assumptions (Solar)'!$W$21*'Assumptions (Solar)'!$W$3)/10^9),0)</f>
        <v>-0.08753492844</v>
      </c>
      <c r="AA1033" s="160">
        <f>IF($Y$902&gt;0,IPMT('Assumptions (Solar)'!$V$10,Model!Y$1,'Assumptions (Solar)'!$V$13,'Assumptions (Solar)'!$V$8*Model!$Y$902*('Assumptions (Solar)'!$W$20*'Assumptions (Solar)'!$W$2+'Assumptions (Solar)'!$W$21*'Assumptions (Solar)'!$W$3)/10^9),0)</f>
        <v>-0.08052515682</v>
      </c>
      <c r="AB1033" s="160">
        <f>IF($Y$902&gt;0,IPMT('Assumptions (Solar)'!$V$10,Model!Z$1,'Assumptions (Solar)'!$V$13,'Assumptions (Solar)'!$V$8*Model!$Y$902*('Assumptions (Solar)'!$W$20*'Assumptions (Solar)'!$W$2+'Assumptions (Solar)'!$W$21*'Assumptions (Solar)'!$W$3)/10^9),0)</f>
        <v>-0.07295460348</v>
      </c>
      <c r="AC1033" s="160">
        <f>IF($Y$902&gt;0,IPMT('Assumptions (Solar)'!$V$10,Model!AA$1,'Assumptions (Solar)'!$V$13,'Assumptions (Solar)'!$V$8*Model!$Y$902*('Assumptions (Solar)'!$W$20*'Assumptions (Solar)'!$W$2+'Assumptions (Solar)'!$W$21*'Assumptions (Solar)'!$W$3)/10^9),0)</f>
        <v>-0.06477840588</v>
      </c>
      <c r="AD1033" s="160">
        <f>IF($Y$902&gt;0,IPMT('Assumptions (Solar)'!$V$10,Model!AB$1,'Assumptions (Solar)'!$V$13,'Assumptions (Solar)'!$V$8*Model!$Y$902*('Assumptions (Solar)'!$W$20*'Assumptions (Solar)'!$W$2+'Assumptions (Solar)'!$W$21*'Assumptions (Solar)'!$W$3)/10^9),0)</f>
        <v>-0.05594811246</v>
      </c>
      <c r="AE1033" s="160">
        <f>IF($Y$902&gt;0,IPMT('Assumptions (Solar)'!$V$10,Model!AC$1,'Assumptions (Solar)'!$V$13,'Assumptions (Solar)'!$V$8*Model!$Y$902*('Assumptions (Solar)'!$W$20*'Assumptions (Solar)'!$W$2+'Assumptions (Solar)'!$W$21*'Assumptions (Solar)'!$W$3)/10^9),0)</f>
        <v>-0.04641139557</v>
      </c>
      <c r="AF1033" s="160">
        <f>IF($Y$902&gt;0,IPMT('Assumptions (Solar)'!$V$10,Model!AD$1,'Assumptions (Solar)'!$V$13,'Assumptions (Solar)'!$V$8*Model!$Y$902*('Assumptions (Solar)'!$W$20*'Assumptions (Solar)'!$W$2+'Assumptions (Solar)'!$W$21*'Assumptions (Solar)'!$W$3)/10^9),0)</f>
        <v>-0.03611174133</v>
      </c>
      <c r="AG1033" s="160">
        <f>IF($Y$902&gt;0,IPMT('Assumptions (Solar)'!$V$10,Model!AE$1,'Assumptions (Solar)'!$V$13,'Assumptions (Solar)'!$V$8*Model!$Y$902*('Assumptions (Solar)'!$W$20*'Assumptions (Solar)'!$W$2+'Assumptions (Solar)'!$W$21*'Assumptions (Solar)'!$W$3)/10^9),0)</f>
        <v>-0.02498811475</v>
      </c>
      <c r="AH1033" s="160">
        <f>IF($Y$902&gt;0,IPMT('Assumptions (Solar)'!$V$10,Model!AF$1,'Assumptions (Solar)'!$V$13,'Assumptions (Solar)'!$V$8*Model!$Y$902*('Assumptions (Solar)'!$W$20*'Assumptions (Solar)'!$W$2+'Assumptions (Solar)'!$W$21*'Assumptions (Solar)'!$W$3)/10^9),0)</f>
        <v>-0.01297459804</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-0.09203129607</v>
      </c>
      <c r="AA1034" s="160">
        <f>IF($Z$902&gt;0,IPMT('Assumptions (Solar)'!$V$10,Model!X$1,'Assumptions (Solar)'!$V$13,'Assumptions (Solar)'!$V$8*Model!$Z$902*('Assumptions (Solar)'!$X$20*'Assumptions (Solar)'!$X$2+'Assumptions (Solar)'!$X$21*'Assumptions (Solar)'!$X$3)/10^9),0)</f>
        <v>-0.08567842276</v>
      </c>
      <c r="AB1034" s="160">
        <f>IF($Z$902&gt;0,IPMT('Assumptions (Solar)'!$V$10,Model!Y$1,'Assumptions (Solar)'!$V$13,'Assumptions (Solar)'!$V$8*Model!$Z$902*('Assumptions (Solar)'!$X$20*'Assumptions (Solar)'!$X$2+'Assumptions (Solar)'!$X$21*'Assumptions (Solar)'!$X$3)/10^9),0)</f>
        <v>-0.07881731958</v>
      </c>
      <c r="AC1034" s="160">
        <f>IF($Z$902&gt;0,IPMT('Assumptions (Solar)'!$V$10,Model!Z$1,'Assumptions (Solar)'!$V$13,'Assumptions (Solar)'!$V$8*Model!$Z$902*('Assumptions (Solar)'!$X$20*'Assumptions (Solar)'!$X$2+'Assumptions (Solar)'!$X$21*'Assumptions (Solar)'!$X$3)/10^9),0)</f>
        <v>-0.07140732815</v>
      </c>
      <c r="AD1034" s="160">
        <f>IF($Z$902&gt;0,IPMT('Assumptions (Solar)'!$V$10,Model!AA$1,'Assumptions (Solar)'!$V$13,'Assumptions (Solar)'!$V$8*Model!$Z$902*('Assumptions (Solar)'!$X$20*'Assumptions (Solar)'!$X$2+'Assumptions (Solar)'!$X$21*'Assumptions (Solar)'!$X$3)/10^9),0)</f>
        <v>-0.0634045374</v>
      </c>
      <c r="AE1034" s="160">
        <f>IF($Z$902&gt;0,IPMT('Assumptions (Solar)'!$V$10,Model!AB$1,'Assumptions (Solar)'!$V$13,'Assumptions (Solar)'!$V$8*Model!$Z$902*('Assumptions (Solar)'!$X$20*'Assumptions (Solar)'!$X$2+'Assumptions (Solar)'!$X$21*'Assumptions (Solar)'!$X$3)/10^9),0)</f>
        <v>-0.0547615234</v>
      </c>
      <c r="AF1034" s="160">
        <f>IF($Z$902&gt;0,IPMT('Assumptions (Solar)'!$V$10,Model!AC$1,'Assumptions (Solar)'!$V$13,'Assumptions (Solar)'!$V$8*Model!$Z$902*('Assumptions (Solar)'!$X$20*'Assumptions (Solar)'!$X$2+'Assumptions (Solar)'!$X$21*'Assumptions (Solar)'!$X$3)/10^9),0)</f>
        <v>-0.04542706827</v>
      </c>
      <c r="AG1034" s="160">
        <f>IF($Z$902&gt;0,IPMT('Assumptions (Solar)'!$V$10,Model!AD$1,'Assumptions (Solar)'!$V$13,'Assumptions (Solar)'!$V$8*Model!$Z$902*('Assumptions (Solar)'!$X$20*'Assumptions (Solar)'!$X$2+'Assumptions (Solar)'!$X$21*'Assumptions (Solar)'!$X$3)/10^9),0)</f>
        <v>-0.03534585674</v>
      </c>
      <c r="AH1034" s="160">
        <f>IF($Z$902&gt;0,IPMT('Assumptions (Solar)'!$V$10,Model!AE$1,'Assumptions (Solar)'!$V$13,'Assumptions (Solar)'!$V$8*Model!$Z$902*('Assumptions (Solar)'!$X$20*'Assumptions (Solar)'!$X$2+'Assumptions (Solar)'!$X$21*'Assumptions (Solar)'!$X$3)/10^9),0)</f>
        <v>-0.02445814828</v>
      </c>
      <c r="AI1034" s="160">
        <f>IF($Z$902&gt;0,IPMT('Assumptions (Solar)'!$V$10,Model!AF$1,'Assumptions (Solar)'!$V$13,'Assumptions (Solar)'!$V$8*Model!$Z$902*('Assumptions (Solar)'!$X$20*'Assumptions (Solar)'!$X$2+'Assumptions (Solar)'!$X$21*'Assumptions (Solar)'!$X$3)/10^9),0)</f>
        <v>-0.01269942315</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-0.08992354023</v>
      </c>
      <c r="AB1035" s="160">
        <f>IF($AA$902&gt;0,IPMT('Assumptions (Solar)'!$V$10,Model!X$1,'Assumptions (Solar)'!$V$13,'Assumptions (Solar)'!$V$8*Model!$AA$902*('Assumptions (Solar)'!$Y$20*'Assumptions (Solar)'!$Y$2+'Assumptions (Solar)'!$Y$21*'Assumptions (Solar)'!$Y$3)/10^9),0)</f>
        <v>-0.08371616423</v>
      </c>
      <c r="AC1035" s="160">
        <f>IF($AA$902&gt;0,IPMT('Assumptions (Solar)'!$V$10,Model!Y$1,'Assumptions (Solar)'!$V$13,'Assumptions (Solar)'!$V$8*Model!$AA$902*('Assumptions (Solar)'!$Y$20*'Assumptions (Solar)'!$Y$2+'Assumptions (Solar)'!$Y$21*'Assumptions (Solar)'!$Y$3)/10^9),0)</f>
        <v>-0.07701219814</v>
      </c>
      <c r="AD1035" s="160">
        <f>IF($AA$902&gt;0,IPMT('Assumptions (Solar)'!$V$10,Model!Z$1,'Assumptions (Solar)'!$V$13,'Assumptions (Solar)'!$V$8*Model!$AA$902*('Assumptions (Solar)'!$Y$20*'Assumptions (Solar)'!$Y$2+'Assumptions (Solar)'!$Y$21*'Assumptions (Solar)'!$Y$3)/10^9),0)</f>
        <v>-0.06977191477</v>
      </c>
      <c r="AE1035" s="160">
        <f>IF($AA$902&gt;0,IPMT('Assumptions (Solar)'!$V$10,Model!AA$1,'Assumptions (Solar)'!$V$13,'Assumptions (Solar)'!$V$8*Model!$AA$902*('Assumptions (Solar)'!$Y$20*'Assumptions (Solar)'!$Y$2+'Assumptions (Solar)'!$Y$21*'Assumptions (Solar)'!$Y$3)/10^9),0)</f>
        <v>-0.06195240873</v>
      </c>
      <c r="AF1035" s="160">
        <f>IF($AA$902&gt;0,IPMT('Assumptions (Solar)'!$V$10,Model!AB$1,'Assumptions (Solar)'!$V$13,'Assumptions (Solar)'!$V$8*Model!$AA$902*('Assumptions (Solar)'!$Y$20*'Assumptions (Solar)'!$Y$2+'Assumptions (Solar)'!$Y$21*'Assumptions (Solar)'!$Y$3)/10^9),0)</f>
        <v>-0.05350734221</v>
      </c>
      <c r="AG1035" s="160">
        <f>IF($AA$902&gt;0,IPMT('Assumptions (Solar)'!$V$10,Model!AC$1,'Assumptions (Solar)'!$V$13,'Assumptions (Solar)'!$V$8*Model!$AA$902*('Assumptions (Solar)'!$Y$20*'Assumptions (Solar)'!$Y$2+'Assumptions (Solar)'!$Y$21*'Assumptions (Solar)'!$Y$3)/10^9),0)</f>
        <v>-0.04438667036</v>
      </c>
      <c r="AH1035" s="160">
        <f>IF($AA$902&gt;0,IPMT('Assumptions (Solar)'!$V$10,Model!AD$1,'Assumptions (Solar)'!$V$13,'Assumptions (Solar)'!$V$8*Model!$AA$902*('Assumptions (Solar)'!$Y$20*'Assumptions (Solar)'!$Y$2+'Assumptions (Solar)'!$Y$21*'Assumptions (Solar)'!$Y$3)/10^9),0)</f>
        <v>-0.03453634477</v>
      </c>
      <c r="AI1035" s="160">
        <f>IF($AA$902&gt;0,IPMT('Assumptions (Solar)'!$V$10,Model!AE$1,'Assumptions (Solar)'!$V$13,'Assumptions (Solar)'!$V$8*Model!$AA$902*('Assumptions (Solar)'!$Y$20*'Assumptions (Solar)'!$Y$2+'Assumptions (Solar)'!$Y$21*'Assumptions (Solar)'!$Y$3)/10^9),0)</f>
        <v>-0.02389799313</v>
      </c>
      <c r="AJ1035" s="160">
        <f>IF($AA$902&gt;0,IPMT('Assumptions (Solar)'!$V$10,Model!AF$1,'Assumptions (Solar)'!$V$13,'Assumptions (Solar)'!$V$8*Model!$AA$902*('Assumptions (Solar)'!$Y$20*'Assumptions (Solar)'!$Y$2+'Assumptions (Solar)'!$Y$21*'Assumptions (Solar)'!$Y$3)/10^9),0)</f>
        <v>-0.01240857335</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-0.08777504272</v>
      </c>
      <c r="AC1036" s="160">
        <f>IF($AB$902&gt;0,IPMT('Assumptions (Solar)'!$V$10,Model!X$1,'Assumptions (Solar)'!$V$13,'Assumptions (Solar)'!$V$8*Model!$AB$902*('Assumptions (Solar)'!$Z$20*'Assumptions (Solar)'!$Z$2+'Assumptions (Solar)'!$Z$21*'Assumptions (Solar)'!$Z$3)/10^9),0)</f>
        <v>-0.08171597641</v>
      </c>
      <c r="AD1036" s="160">
        <f>IF($AB$902&gt;0,IPMT('Assumptions (Solar)'!$V$10,Model!Y$1,'Assumptions (Solar)'!$V$13,'Assumptions (Solar)'!$V$8*Model!$AB$902*('Assumptions (Solar)'!$Z$20*'Assumptions (Solar)'!$Z$2+'Assumptions (Solar)'!$Z$21*'Assumptions (Solar)'!$Z$3)/10^9),0)</f>
        <v>-0.07517218478</v>
      </c>
      <c r="AE1036" s="160">
        <f>IF($AB$902&gt;0,IPMT('Assumptions (Solar)'!$V$10,Model!Z$1,'Assumptions (Solar)'!$V$13,'Assumptions (Solar)'!$V$8*Model!$AB$902*('Assumptions (Solar)'!$Z$20*'Assumptions (Solar)'!$Z$2+'Assumptions (Solar)'!$Z$21*'Assumptions (Solar)'!$Z$3)/10^9),0)</f>
        <v>-0.06810488982</v>
      </c>
      <c r="AF1036" s="160">
        <f>IF($AB$902&gt;0,IPMT('Assumptions (Solar)'!$V$10,Model!AA$1,'Assumptions (Solar)'!$V$13,'Assumptions (Solar)'!$V$8*Model!$AB$902*('Assumptions (Solar)'!$Z$20*'Assumptions (Solar)'!$Z$2+'Assumptions (Solar)'!$Z$21*'Assumptions (Solar)'!$Z$3)/10^9),0)</f>
        <v>-0.06047221127</v>
      </c>
      <c r="AG1036" s="160">
        <f>IF($AB$902&gt;0,IPMT('Assumptions (Solar)'!$V$10,Model!AB$1,'Assumptions (Solar)'!$V$13,'Assumptions (Solar)'!$V$8*Model!$AB$902*('Assumptions (Solar)'!$Z$20*'Assumptions (Solar)'!$Z$2+'Assumptions (Solar)'!$Z$21*'Assumptions (Solar)'!$Z$3)/10^9),0)</f>
        <v>-0.05222891844</v>
      </c>
      <c r="AH1036" s="160">
        <f>IF($AB$902&gt;0,IPMT('Assumptions (Solar)'!$V$10,Model!AC$1,'Assumptions (Solar)'!$V$13,'Assumptions (Solar)'!$V$8*Model!$AB$902*('Assumptions (Solar)'!$Z$20*'Assumptions (Solar)'!$Z$2+'Assumptions (Solar)'!$Z$21*'Assumptions (Solar)'!$Z$3)/10^9),0)</f>
        <v>-0.04332616217</v>
      </c>
      <c r="AI1036" s="160">
        <f>IF($AB$902&gt;0,IPMT('Assumptions (Solar)'!$V$10,Model!AD$1,'Assumptions (Solar)'!$V$13,'Assumptions (Solar)'!$V$8*Model!$AB$902*('Assumptions (Solar)'!$Z$20*'Assumptions (Solar)'!$Z$2+'Assumptions (Solar)'!$Z$21*'Assumptions (Solar)'!$Z$3)/10^9),0)</f>
        <v>-0.03371118541</v>
      </c>
      <c r="AJ1036" s="160">
        <f>IF($AB$902&gt;0,IPMT('Assumptions (Solar)'!$V$10,Model!AE$1,'Assumptions (Solar)'!$V$13,'Assumptions (Solar)'!$V$8*Model!$AB$902*('Assumptions (Solar)'!$Z$20*'Assumptions (Solar)'!$Z$2+'Assumptions (Solar)'!$Z$21*'Assumptions (Solar)'!$Z$3)/10^9),0)</f>
        <v>-0.02332701051</v>
      </c>
      <c r="AK1036" s="160">
        <f>IF($AB$902&gt;0,IPMT('Assumptions (Solar)'!$V$10,Model!AF$1,'Assumptions (Solar)'!$V$13,'Assumptions (Solar)'!$V$8*Model!$AB$902*('Assumptions (Solar)'!$Z$20*'Assumptions (Solar)'!$Z$2+'Assumptions (Solar)'!$Z$21*'Assumptions (Solar)'!$Z$3)/10^9),0)</f>
        <v>-0.01211210161</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-0.08543047165</v>
      </c>
      <c r="AD1037" s="160">
        <f>IF($AC$902&gt;0,IPMT('Assumptions (Solar)'!$V$10,Model!X$1,'Assumptions (Solar)'!$V$13,'Assumptions (Solar)'!$V$8*Model!$AC$902*('Assumptions (Solar)'!$AA$20*'Assumptions (Solar)'!$AA$2+'Assumptions (Solar)'!$AA$21*'Assumptions (Solar)'!$AA$3)/10^9),0)</f>
        <v>-0.07953324987</v>
      </c>
      <c r="AE1037" s="160">
        <f>IF($AC$902&gt;0,IPMT('Assumptions (Solar)'!$V$10,Model!Y$1,'Assumptions (Solar)'!$V$13,'Assumptions (Solar)'!$V$8*Model!$AC$902*('Assumptions (Solar)'!$AA$20*'Assumptions (Solar)'!$AA$2+'Assumptions (Solar)'!$AA$21*'Assumptions (Solar)'!$AA$3)/10^9),0)</f>
        <v>-0.07316425035</v>
      </c>
      <c r="AF1037" s="160">
        <f>IF($AC$902&gt;0,IPMT('Assumptions (Solar)'!$V$10,Model!Z$1,'Assumptions (Solar)'!$V$13,'Assumptions (Solar)'!$V$8*Model!$AC$902*('Assumptions (Solar)'!$AA$20*'Assumptions (Solar)'!$AA$2+'Assumptions (Solar)'!$AA$21*'Assumptions (Solar)'!$AA$3)/10^9),0)</f>
        <v>-0.06628573087</v>
      </c>
      <c r="AG1037" s="160">
        <f>IF($AC$902&gt;0,IPMT('Assumptions (Solar)'!$V$10,Model!AA$1,'Assumptions (Solar)'!$V$13,'Assumptions (Solar)'!$V$8*Model!$AC$902*('Assumptions (Solar)'!$AA$20*'Assumptions (Solar)'!$AA$2+'Assumptions (Solar)'!$AA$21*'Assumptions (Solar)'!$AA$3)/10^9),0)</f>
        <v>-0.05885692983</v>
      </c>
      <c r="AH1037" s="160">
        <f>IF($AC$902&gt;0,IPMT('Assumptions (Solar)'!$V$10,Model!AB$1,'Assumptions (Solar)'!$V$13,'Assumptions (Solar)'!$V$8*Model!$AC$902*('Assumptions (Solar)'!$AA$20*'Assumptions (Solar)'!$AA$2+'Assumptions (Solar)'!$AA$21*'Assumptions (Solar)'!$AA$3)/10^9),0)</f>
        <v>-0.05083382471</v>
      </c>
      <c r="AI1037" s="160">
        <f>IF($AC$902&gt;0,IPMT('Assumptions (Solar)'!$V$10,Model!AC$1,'Assumptions (Solar)'!$V$13,'Assumptions (Solar)'!$V$8*Model!$AC$902*('Assumptions (Solar)'!$AA$20*'Assumptions (Solar)'!$AA$2+'Assumptions (Solar)'!$AA$21*'Assumptions (Solar)'!$AA$3)/10^9),0)</f>
        <v>-0.04216887118</v>
      </c>
      <c r="AJ1037" s="160">
        <f>IF($AC$902&gt;0,IPMT('Assumptions (Solar)'!$V$10,Model!AD$1,'Assumptions (Solar)'!$V$13,'Assumptions (Solar)'!$V$8*Model!$AC$902*('Assumptions (Solar)'!$AA$20*'Assumptions (Solar)'!$AA$2+'Assumptions (Solar)'!$AA$21*'Assumptions (Solar)'!$AA$3)/10^9),0)</f>
        <v>-0.03281072136</v>
      </c>
      <c r="AK1037" s="160">
        <f>IF($AC$902&gt;0,IPMT('Assumptions (Solar)'!$V$10,Model!AE$1,'Assumptions (Solar)'!$V$13,'Assumptions (Solar)'!$V$8*Model!$AC$902*('Assumptions (Solar)'!$AA$20*'Assumptions (Solar)'!$AA$2+'Assumptions (Solar)'!$AA$21*'Assumptions (Solar)'!$AA$3)/10^9),0)</f>
        <v>-0.02270391956</v>
      </c>
      <c r="AL1037" s="160">
        <f>IF($AC$902&gt;0,IPMT('Assumptions (Solar)'!$V$10,Model!AF$1,'Assumptions (Solar)'!$V$13,'Assumptions (Solar)'!$V$8*Model!$AC$902*('Assumptions (Solar)'!$AA$20*'Assumptions (Solar)'!$AA$2+'Assumptions (Solar)'!$AA$21*'Assumptions (Solar)'!$AA$3)/10^9),0)</f>
        <v>-0.01178857362</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-0.08296101302</v>
      </c>
      <c r="AE1038" s="160">
        <f>IF($AD$902&gt;0,IPMT('Assumptions (Solar)'!$V$10,Model!X$1,'Assumptions (Solar)'!$V$13,'Assumptions (Solar)'!$V$8*Model!$AD$902*('Assumptions (Solar)'!$AB$20*'Assumptions (Solar)'!$AB$2+'Assumptions (Solar)'!$AB$21*'Assumptions (Solar)'!$AB$3)/10^9),0)</f>
        <v>-0.07723425671</v>
      </c>
      <c r="AF1038" s="160">
        <f>IF($AD$902&gt;0,IPMT('Assumptions (Solar)'!$V$10,Model!Y$1,'Assumptions (Solar)'!$V$13,'Assumptions (Solar)'!$V$8*Model!$AD$902*('Assumptions (Solar)'!$AB$20*'Assumptions (Solar)'!$AB$2+'Assumptions (Solar)'!$AB$21*'Assumptions (Solar)'!$AB$3)/10^9),0)</f>
        <v>-0.07104935989</v>
      </c>
      <c r="AG1038" s="160">
        <f>IF($AD$902&gt;0,IPMT('Assumptions (Solar)'!$V$10,Model!Z$1,'Assumptions (Solar)'!$V$13,'Assumptions (Solar)'!$V$8*Model!$AD$902*('Assumptions (Solar)'!$AB$20*'Assumptions (Solar)'!$AB$2+'Assumptions (Solar)'!$AB$21*'Assumptions (Solar)'!$AB$3)/10^9),0)</f>
        <v>-0.06436967133</v>
      </c>
      <c r="AH1038" s="160">
        <f>IF($AD$902&gt;0,IPMT('Assumptions (Solar)'!$V$10,Model!AA$1,'Assumptions (Solar)'!$V$13,'Assumptions (Solar)'!$V$8*Model!$AD$902*('Assumptions (Solar)'!$AB$20*'Assumptions (Solar)'!$AB$2+'Assumptions (Solar)'!$AB$21*'Assumptions (Solar)'!$AB$3)/10^9),0)</f>
        <v>-0.05715560769</v>
      </c>
      <c r="AI1038" s="160">
        <f>IF($AD$902&gt;0,IPMT('Assumptions (Solar)'!$V$10,Model!AB$1,'Assumptions (Solar)'!$V$13,'Assumptions (Solar)'!$V$8*Model!$AD$902*('Assumptions (Solar)'!$AB$20*'Assumptions (Solar)'!$AB$2+'Assumptions (Solar)'!$AB$21*'Assumptions (Solar)'!$AB$3)/10^9),0)</f>
        <v>-0.04936441895</v>
      </c>
      <c r="AJ1038" s="160">
        <f>IF($AD$902&gt;0,IPMT('Assumptions (Solar)'!$V$10,Model!AC$1,'Assumptions (Solar)'!$V$13,'Assumptions (Solar)'!$V$8*Model!$AD$902*('Assumptions (Solar)'!$AB$20*'Assumptions (Solar)'!$AB$2+'Assumptions (Solar)'!$AB$21*'Assumptions (Solar)'!$AB$3)/10^9),0)</f>
        <v>-0.04094993512</v>
      </c>
      <c r="AK1038" s="160">
        <f>IF($AD$902&gt;0,IPMT('Assumptions (Solar)'!$V$10,Model!AD$1,'Assumptions (Solar)'!$V$13,'Assumptions (Solar)'!$V$8*Model!$AD$902*('Assumptions (Solar)'!$AB$20*'Assumptions (Solar)'!$AB$2+'Assumptions (Solar)'!$AB$21*'Assumptions (Solar)'!$AB$3)/10^9),0)</f>
        <v>-0.03186229257</v>
      </c>
      <c r="AL1038" s="160">
        <f>IF($AD$902&gt;0,IPMT('Assumptions (Solar)'!$V$10,Model!AE$1,'Assumptions (Solar)'!$V$13,'Assumptions (Solar)'!$V$8*Model!$AD$902*('Assumptions (Solar)'!$AB$20*'Assumptions (Solar)'!$AB$2+'Assumptions (Solar)'!$AB$21*'Assumptions (Solar)'!$AB$3)/10^9),0)</f>
        <v>-0.02204763863</v>
      </c>
      <c r="AM1038" s="160">
        <f>IF($AD$902&gt;0,IPMT('Assumptions (Solar)'!$V$10,Model!AF$1,'Assumptions (Solar)'!$V$13,'Assumptions (Solar)'!$V$8*Model!$AD$902*('Assumptions (Solar)'!$AB$20*'Assumptions (Solar)'!$AB$2+'Assumptions (Solar)'!$AB$21*'Assumptions (Solar)'!$AB$3)/10^9),0)</f>
        <v>-0.01144781236</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-0.08044377886</v>
      </c>
      <c r="AF1039" s="160">
        <f>IF($AE$902&gt;0,IPMT('Assumptions (Solar)'!$V$10,Model!X$1,'Assumptions (Solar)'!$V$13,'Assumptions (Solar)'!$V$8*Model!$AE$902*('Assumptions (Solar)'!$AC$20*'Assumptions (Solar)'!$AC$2+'Assumptions (Solar)'!$AC$21*'Assumptions (Solar)'!$AC$3)/10^9),0)</f>
        <v>-0.07489078593</v>
      </c>
      <c r="AG1039" s="160">
        <f>IF($AE$902&gt;0,IPMT('Assumptions (Solar)'!$V$10,Model!Y$1,'Assumptions (Solar)'!$V$13,'Assumptions (Solar)'!$V$8*Model!$AE$902*('Assumptions (Solar)'!$AC$20*'Assumptions (Solar)'!$AC$2+'Assumptions (Solar)'!$AC$21*'Assumptions (Solar)'!$AC$3)/10^9),0)</f>
        <v>-0.06889355358</v>
      </c>
      <c r="AH1039" s="160">
        <f>IF($AE$902&gt;0,IPMT('Assumptions (Solar)'!$V$10,Model!Z$1,'Assumptions (Solar)'!$V$13,'Assumptions (Solar)'!$V$8*Model!$AE$902*('Assumptions (Solar)'!$AC$20*'Assumptions (Solar)'!$AC$2+'Assumptions (Solar)'!$AC$21*'Assumptions (Solar)'!$AC$3)/10^9),0)</f>
        <v>-0.06241654263</v>
      </c>
      <c r="AI1039" s="160">
        <f>IF($AE$902&gt;0,IPMT('Assumptions (Solar)'!$V$10,Model!AA$1,'Assumptions (Solar)'!$V$13,'Assumptions (Solar)'!$V$8*Model!$AE$902*('Assumptions (Solar)'!$AC$20*'Assumptions (Solar)'!$AC$2+'Assumptions (Solar)'!$AC$21*'Assumptions (Solar)'!$AC$3)/10^9),0)</f>
        <v>-0.05542137081</v>
      </c>
      <c r="AJ1039" s="160">
        <f>IF($AE$902&gt;0,IPMT('Assumptions (Solar)'!$V$10,Model!AB$1,'Assumptions (Solar)'!$V$13,'Assumptions (Solar)'!$V$8*Model!$AE$902*('Assumptions (Solar)'!$AC$20*'Assumptions (Solar)'!$AC$2+'Assumptions (Solar)'!$AC$21*'Assumptions (Solar)'!$AC$3)/10^9),0)</f>
        <v>-0.04786658524</v>
      </c>
      <c r="AK1039" s="160">
        <f>IF($AE$902&gt;0,IPMT('Assumptions (Solar)'!$V$10,Model!AC$1,'Assumptions (Solar)'!$V$13,'Assumptions (Solar)'!$V$8*Model!$AE$902*('Assumptions (Solar)'!$AC$20*'Assumptions (Solar)'!$AC$2+'Assumptions (Solar)'!$AC$21*'Assumptions (Solar)'!$AC$3)/10^9),0)</f>
        <v>-0.03970741683</v>
      </c>
      <c r="AL1039" s="160">
        <f>IF($AE$902&gt;0,IPMT('Assumptions (Solar)'!$V$10,Model!AD$1,'Assumptions (Solar)'!$V$13,'Assumptions (Solar)'!$V$8*Model!$AE$902*('Assumptions (Solar)'!$AC$20*'Assumptions (Solar)'!$AC$2+'Assumptions (Solar)'!$AC$21*'Assumptions (Solar)'!$AC$3)/10^9),0)</f>
        <v>-0.03089551494</v>
      </c>
      <c r="AM1039" s="160">
        <f>IF($AE$902&gt;0,IPMT('Assumptions (Solar)'!$V$10,Model!AE$1,'Assumptions (Solar)'!$V$13,'Assumptions (Solar)'!$V$8*Model!$AE$902*('Assumptions (Solar)'!$AC$20*'Assumptions (Solar)'!$AC$2+'Assumptions (Solar)'!$AC$21*'Assumptions (Solar)'!$AC$3)/10^9),0)</f>
        <v>-0.02137866091</v>
      </c>
      <c r="AN1039" s="160">
        <f>IF($AE$902&gt;0,IPMT('Assumptions (Solar)'!$V$10,Model!AF$1,'Assumptions (Solar)'!$V$13,'Assumptions (Solar)'!$V$8*Model!$AE$902*('Assumptions (Solar)'!$AC$20*'Assumptions (Solar)'!$AC$2+'Assumptions (Solar)'!$AC$21*'Assumptions (Solar)'!$AC$3)/10^9),0)</f>
        <v>-0.01110045855</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-0.07771407786</v>
      </c>
      <c r="AG1040" s="160">
        <f>IF($AF$902&gt;0,IPMT('Assumptions (Solar)'!$V$10,Model!X$1,'Assumptions (Solar)'!$V$13,'Assumptions (Solar)'!$V$8*Model!$AF$902*('Assumptions (Solar)'!$AD$20*'Assumptions (Solar)'!$AD$2+'Assumptions (Solar)'!$AD$21*'Assumptions (Solar)'!$AD$3)/10^9),0)</f>
        <v>-0.0723495148</v>
      </c>
      <c r="AH1040" s="160">
        <f>IF($AF$902&gt;0,IPMT('Assumptions (Solar)'!$V$10,Model!Y$1,'Assumptions (Solar)'!$V$13,'Assumptions (Solar)'!$V$8*Model!$AF$902*('Assumptions (Solar)'!$AD$20*'Assumptions (Solar)'!$AD$2+'Assumptions (Solar)'!$AD$21*'Assumptions (Solar)'!$AD$3)/10^9),0)</f>
        <v>-0.0665557867</v>
      </c>
      <c r="AI1040" s="160">
        <f>IF($AF$902&gt;0,IPMT('Assumptions (Solar)'!$V$10,Model!Z$1,'Assumptions (Solar)'!$V$13,'Assumptions (Solar)'!$V$8*Model!$AF$902*('Assumptions (Solar)'!$AD$20*'Assumptions (Solar)'!$AD$2+'Assumptions (Solar)'!$AD$21*'Assumptions (Solar)'!$AD$3)/10^9),0)</f>
        <v>-0.06029856034</v>
      </c>
      <c r="AJ1040" s="160">
        <f>IF($AF$902&gt;0,IPMT('Assumptions (Solar)'!$V$10,Model!AA$1,'Assumptions (Solar)'!$V$13,'Assumptions (Solar)'!$V$8*Model!$AF$902*('Assumptions (Solar)'!$AD$20*'Assumptions (Solar)'!$AD$2+'Assumptions (Solar)'!$AD$21*'Assumptions (Solar)'!$AD$3)/10^9),0)</f>
        <v>-0.05354075588</v>
      </c>
      <c r="AK1040" s="160">
        <f>IF($AF$902&gt;0,IPMT('Assumptions (Solar)'!$V$10,Model!AB$1,'Assumptions (Solar)'!$V$13,'Assumptions (Solar)'!$V$8*Model!$AF$902*('Assumptions (Solar)'!$AD$20*'Assumptions (Solar)'!$AD$2+'Assumptions (Solar)'!$AD$21*'Assumptions (Solar)'!$AD$3)/10^9),0)</f>
        <v>-0.04624232707</v>
      </c>
      <c r="AL1040" s="160">
        <f>IF($AF$902&gt;0,IPMT('Assumptions (Solar)'!$V$10,Model!AC$1,'Assumptions (Solar)'!$V$13,'Assumptions (Solar)'!$V$8*Model!$AF$902*('Assumptions (Solar)'!$AD$20*'Assumptions (Solar)'!$AD$2+'Assumptions (Solar)'!$AD$21*'Assumptions (Solar)'!$AD$3)/10^9),0)</f>
        <v>-0.03836002394</v>
      </c>
      <c r="AM1040" s="160">
        <f>IF($AF$902&gt;0,IPMT('Assumptions (Solar)'!$V$10,Model!AD$1,'Assumptions (Solar)'!$V$13,'Assumptions (Solar)'!$V$8*Model!$AF$902*('Assumptions (Solar)'!$AD$20*'Assumptions (Solar)'!$AD$2+'Assumptions (Solar)'!$AD$21*'Assumptions (Solar)'!$AD$3)/10^9),0)</f>
        <v>-0.02984713657</v>
      </c>
      <c r="AN1040" s="160">
        <f>IF($AF$902&gt;0,IPMT('Assumptions (Solar)'!$V$10,Model!AE$1,'Assumptions (Solar)'!$V$13,'Assumptions (Solar)'!$V$8*Model!$AF$902*('Assumptions (Solar)'!$AD$20*'Assumptions (Solar)'!$AD$2+'Assumptions (Solar)'!$AD$21*'Assumptions (Solar)'!$AD$3)/10^9),0)</f>
        <v>-0.02065321821</v>
      </c>
      <c r="AO1040" s="160">
        <f>IF($AF$902&gt;0,IPMT('Assumptions (Solar)'!$V$10,Model!AF$1,'Assumptions (Solar)'!$V$13,'Assumptions (Solar)'!$V$8*Model!$AF$902*('Assumptions (Solar)'!$AD$20*'Assumptions (Solar)'!$AD$2+'Assumptions (Solar)'!$AD$21*'Assumptions (Solar)'!$AD$3)/10^9),0)</f>
        <v>-0.01072378638</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-0.07484725261</v>
      </c>
      <c r="AH1041" s="160">
        <f>IF($AG$902&gt;0,IPMT('Assumptions (Solar)'!$V$10,Model!X$1,'Assumptions (Solar)'!$V$13,'Assumptions (Solar)'!$V$8*Model!$AG$902*('Assumptions (Solar)'!$AE$20*'Assumptions (Solar)'!$AE$2+'Assumptions (Solar)'!$AE$21*'Assumptions (Solar)'!$AE$3)/10^9),0)</f>
        <v>-0.06968058504</v>
      </c>
      <c r="AI1041" s="160">
        <f>IF($AG$902&gt;0,IPMT('Assumptions (Solar)'!$V$10,Model!Y$1,'Assumptions (Solar)'!$V$13,'Assumptions (Solar)'!$V$8*Model!$AG$902*('Assumptions (Solar)'!$AE$20*'Assumptions (Solar)'!$AE$2+'Assumptions (Solar)'!$AE$21*'Assumptions (Solar)'!$AE$3)/10^9),0)</f>
        <v>-0.06410058405</v>
      </c>
      <c r="AJ1041" s="160">
        <f>IF($AG$902&gt;0,IPMT('Assumptions (Solar)'!$V$10,Model!Z$1,'Assumptions (Solar)'!$V$13,'Assumptions (Solar)'!$V$8*Model!$AG$902*('Assumptions (Solar)'!$AE$20*'Assumptions (Solar)'!$AE$2+'Assumptions (Solar)'!$AE$21*'Assumptions (Solar)'!$AE$3)/10^9),0)</f>
        <v>-0.05807418299</v>
      </c>
      <c r="AK1041" s="160">
        <f>IF($AG$902&gt;0,IPMT('Assumptions (Solar)'!$V$10,Model!AA$1,'Assumptions (Solar)'!$V$13,'Assumptions (Solar)'!$V$8*Model!$AG$902*('Assumptions (Solar)'!$AE$20*'Assumptions (Solar)'!$AE$2+'Assumptions (Solar)'!$AE$21*'Assumptions (Solar)'!$AE$3)/10^9),0)</f>
        <v>-0.05156566984</v>
      </c>
      <c r="AL1041" s="160">
        <f>IF($AG$902&gt;0,IPMT('Assumptions (Solar)'!$V$10,Model!AB$1,'Assumptions (Solar)'!$V$13,'Assumptions (Solar)'!$V$8*Model!$AG$902*('Assumptions (Solar)'!$AE$20*'Assumptions (Solar)'!$AE$2+'Assumptions (Solar)'!$AE$21*'Assumptions (Solar)'!$AE$3)/10^9),0)</f>
        <v>-0.04453647564</v>
      </c>
      <c r="AM1041" s="160">
        <f>IF($AG$902&gt;0,IPMT('Assumptions (Solar)'!$V$10,Model!AC$1,'Assumptions (Solar)'!$V$13,'Assumptions (Solar)'!$V$8*Model!$AG$902*('Assumptions (Solar)'!$AE$20*'Assumptions (Solar)'!$AE$2+'Assumptions (Solar)'!$AE$21*'Assumptions (Solar)'!$AE$3)/10^9),0)</f>
        <v>-0.0369449459</v>
      </c>
      <c r="AN1041" s="160">
        <f>IF($AG$902&gt;0,IPMT('Assumptions (Solar)'!$V$10,Model!AD$1,'Assumptions (Solar)'!$V$13,'Assumptions (Solar)'!$V$8*Model!$AG$902*('Assumptions (Solar)'!$AE$20*'Assumptions (Solar)'!$AE$2+'Assumptions (Solar)'!$AE$21*'Assumptions (Solar)'!$AE$3)/10^9),0)</f>
        <v>-0.02874609379</v>
      </c>
      <c r="AO1041" s="160">
        <f>IF($AG$902&gt;0,IPMT('Assumptions (Solar)'!$V$10,Model!AE$1,'Assumptions (Solar)'!$V$13,'Assumptions (Solar)'!$V$8*Model!$AG$902*('Assumptions (Solar)'!$AE$20*'Assumptions (Solar)'!$AE$2+'Assumptions (Solar)'!$AE$21*'Assumptions (Solar)'!$AE$3)/10^9),0)</f>
        <v>-0.0198913335</v>
      </c>
      <c r="AP1041" s="160">
        <f>IF($AG$902&gt;0,IPMT('Assumptions (Solar)'!$V$10,Model!AF$1,'Assumptions (Solar)'!$V$13,'Assumptions (Solar)'!$V$8*Model!$AG$902*('Assumptions (Solar)'!$AE$20*'Assumptions (Solar)'!$AE$2+'Assumptions (Solar)'!$AE$21*'Assumptions (Solar)'!$AE$3)/10^9),0)</f>
        <v>-0.0103281924</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-0.07183899174</v>
      </c>
      <c r="AI1042" s="160">
        <f>IF($AH$902&gt;0,IPMT('Assumptions (Solar)'!$V$10,Model!X$1,'Assumptions (Solar)'!$V$13,'Assumptions (Solar)'!$V$8*Model!$AH$902*('Assumptions (Solar)'!$AF$20*'Assumptions (Solar)'!$AF$2+'Assumptions (Solar)'!$AF$21*'Assumptions (Solar)'!$AF$3)/10^9),0)</f>
        <v>-0.06687998287</v>
      </c>
      <c r="AJ1042" s="160">
        <f>IF($AH$902&gt;0,IPMT('Assumptions (Solar)'!$V$10,Model!Y$1,'Assumptions (Solar)'!$V$13,'Assumptions (Solar)'!$V$8*Model!$AH$902*('Assumptions (Solar)'!$AF$20*'Assumptions (Solar)'!$AF$2+'Assumptions (Solar)'!$AF$21*'Assumptions (Solar)'!$AF$3)/10^9),0)</f>
        <v>-0.0615242533</v>
      </c>
      <c r="AK1042" s="160">
        <f>IF($AH$902&gt;0,IPMT('Assumptions (Solar)'!$V$10,Model!Z$1,'Assumptions (Solar)'!$V$13,'Assumptions (Solar)'!$V$8*Model!$AH$902*('Assumptions (Solar)'!$AF$20*'Assumptions (Solar)'!$AF$2+'Assumptions (Solar)'!$AF$21*'Assumptions (Solar)'!$AF$3)/10^9),0)</f>
        <v>-0.05574006535</v>
      </c>
      <c r="AL1042" s="160">
        <f>IF($AH$902&gt;0,IPMT('Assumptions (Solar)'!$V$10,Model!AA$1,'Assumptions (Solar)'!$V$13,'Assumptions (Solar)'!$V$8*Model!$AH$902*('Assumptions (Solar)'!$AF$20*'Assumptions (Solar)'!$AF$2+'Assumptions (Solar)'!$AF$21*'Assumptions (Solar)'!$AF$3)/10^9),0)</f>
        <v>-0.04949314237</v>
      </c>
      <c r="AM1042" s="160">
        <f>IF($AH$902&gt;0,IPMT('Assumptions (Solar)'!$V$10,Model!AB$1,'Assumptions (Solar)'!$V$13,'Assumptions (Solar)'!$V$8*Model!$AH$902*('Assumptions (Solar)'!$AF$20*'Assumptions (Solar)'!$AF$2+'Assumptions (Solar)'!$AF$21*'Assumptions (Solar)'!$AF$3)/10^9),0)</f>
        <v>-0.04274646555</v>
      </c>
      <c r="AN1042" s="160">
        <f>IF($AH$902&gt;0,IPMT('Assumptions (Solar)'!$V$10,Model!AC$1,'Assumptions (Solar)'!$V$13,'Assumptions (Solar)'!$V$8*Model!$AH$902*('Assumptions (Solar)'!$AF$20*'Assumptions (Solar)'!$AF$2+'Assumptions (Solar)'!$AF$21*'Assumptions (Solar)'!$AF$3)/10^9),0)</f>
        <v>-0.03546005459</v>
      </c>
      <c r="AO1042" s="160">
        <f>IF($AH$902&gt;0,IPMT('Assumptions (Solar)'!$V$10,Model!AD$1,'Assumptions (Solar)'!$V$13,'Assumptions (Solar)'!$V$8*Model!$AH$902*('Assumptions (Solar)'!$AF$20*'Assumptions (Solar)'!$AF$2+'Assumptions (Solar)'!$AF$21*'Assumptions (Solar)'!$AF$3)/10^9),0)</f>
        <v>-0.02759073075</v>
      </c>
      <c r="AP1042" s="160">
        <f>IF($AH$902&gt;0,IPMT('Assumptions (Solar)'!$V$10,Model!AE$1,'Assumptions (Solar)'!$V$13,'Assumptions (Solar)'!$V$8*Model!$AH$902*('Assumptions (Solar)'!$AF$20*'Assumptions (Solar)'!$AF$2+'Assumptions (Solar)'!$AF$21*'Assumptions (Solar)'!$AF$3)/10^9),0)</f>
        <v>-0.019091861</v>
      </c>
      <c r="AQ1042" s="160">
        <f>IF($AH$902&gt;0,IPMT('Assumptions (Solar)'!$V$10,Model!AF$1,'Assumptions (Solar)'!$V$13,'Assumptions (Solar)'!$V$8*Model!$AH$902*('Assumptions (Solar)'!$AF$20*'Assumptions (Solar)'!$AF$2+'Assumptions (Solar)'!$AF$21*'Assumptions (Solar)'!$AF$3)/10^9),0)</f>
        <v>-0.009913081674</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-0.07262723907</v>
      </c>
      <c r="AJ1043" s="160">
        <f>IF($AI$902&gt;0,IPMT('Assumptions (Solar)'!$V$10,Model!X$1,'Assumptions (Solar)'!$V$13,'Assumptions (Solar)'!$V$8*Model!$AI$902*('Assumptions (Solar)'!$AG$20*'Assumptions (Solar)'!$AG$2+'Assumptions (Solar)'!$AG$21*'Assumptions (Solar)'!$AG$3)/10^9),0)</f>
        <v>-0.06761381789</v>
      </c>
      <c r="AK1043" s="160">
        <f>IF($AI$902&gt;0,IPMT('Assumptions (Solar)'!$V$10,Model!Y$1,'Assumptions (Solar)'!$V$13,'Assumptions (Solar)'!$V$8*Model!$AI$902*('Assumptions (Solar)'!$AG$20*'Assumptions (Solar)'!$AG$2+'Assumptions (Solar)'!$AG$21*'Assumptions (Solar)'!$AG$3)/10^9),0)</f>
        <v>-0.06219932302</v>
      </c>
      <c r="AL1043" s="160">
        <f>IF($AI$902&gt;0,IPMT('Assumptions (Solar)'!$V$10,Model!Z$1,'Assumptions (Solar)'!$V$13,'Assumptions (Solar)'!$V$8*Model!$AI$902*('Assumptions (Solar)'!$AG$20*'Assumptions (Solar)'!$AG$2+'Assumptions (Solar)'!$AG$21*'Assumptions (Solar)'!$AG$3)/10^9),0)</f>
        <v>-0.05635166855</v>
      </c>
      <c r="AM1043" s="160">
        <f>IF($AI$902&gt;0,IPMT('Assumptions (Solar)'!$V$10,Model!AA$1,'Assumptions (Solar)'!$V$13,'Assumptions (Solar)'!$V$8*Model!$AI$902*('Assumptions (Solar)'!$AG$20*'Assumptions (Solar)'!$AG$2+'Assumptions (Solar)'!$AG$21*'Assumptions (Solar)'!$AG$3)/10^9),0)</f>
        <v>-0.05003620174</v>
      </c>
      <c r="AN1043" s="160">
        <f>IF($AI$902&gt;0,IPMT('Assumptions (Solar)'!$V$10,Model!AB$1,'Assumptions (Solar)'!$V$13,'Assumptions (Solar)'!$V$8*Model!$AI$902*('Assumptions (Solar)'!$AG$20*'Assumptions (Solar)'!$AG$2+'Assumptions (Solar)'!$AG$21*'Assumptions (Solar)'!$AG$3)/10^9),0)</f>
        <v>-0.04321549757</v>
      </c>
      <c r="AO1043" s="160">
        <f>IF($AI$902&gt;0,IPMT('Assumptions (Solar)'!$V$10,Model!AC$1,'Assumptions (Solar)'!$V$13,'Assumptions (Solar)'!$V$8*Model!$AI$902*('Assumptions (Solar)'!$AG$20*'Assumptions (Solar)'!$AG$2+'Assumptions (Solar)'!$AG$21*'Assumptions (Solar)'!$AG$3)/10^9),0)</f>
        <v>-0.03584913707</v>
      </c>
      <c r="AP1043" s="160">
        <f>IF($AI$902&gt;0,IPMT('Assumptions (Solar)'!$V$10,Model!AD$1,'Assumptions (Solar)'!$V$13,'Assumptions (Solar)'!$V$8*Model!$AI$902*('Assumptions (Solar)'!$AG$20*'Assumptions (Solar)'!$AG$2+'Assumptions (Solar)'!$AG$21*'Assumptions (Solar)'!$AG$3)/10^9),0)</f>
        <v>-0.02789346773</v>
      </c>
      <c r="AQ1043" s="160">
        <f>IF($AI$902&gt;0,IPMT('Assumptions (Solar)'!$V$10,Model!AE$1,'Assumptions (Solar)'!$V$13,'Assumptions (Solar)'!$V$8*Model!$AI$902*('Assumptions (Solar)'!$AG$20*'Assumptions (Solar)'!$AG$2+'Assumptions (Solar)'!$AG$21*'Assumptions (Solar)'!$AG$3)/10^9),0)</f>
        <v>-0.01930134485</v>
      </c>
      <c r="AR1043" s="160">
        <f>IF($AI$902&gt;0,IPMT('Assumptions (Solar)'!$V$10,Model!AF$1,'Assumptions (Solar)'!$V$13,'Assumptions (Solar)'!$V$8*Model!$AI$902*('Assumptions (Solar)'!$AG$20*'Assumptions (Solar)'!$AG$2+'Assumptions (Solar)'!$AG$21*'Assumptions (Solar)'!$AG$3)/10^9),0)</f>
        <v>-0.01002185213</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-0.07341890026</v>
      </c>
      <c r="AK1044" s="177">
        <f>IF($AJ$902&gt;0,IPMT('Assumptions (Solar)'!$V$10,Model!X$1,'Assumptions (Solar)'!$V$13,'Assumptions (Solar)'!$V$8*Model!$AJ$902*('Assumptions (Solar)'!$AH$20*'Assumptions (Solar)'!$AH$2+'Assumptions (Solar)'!$AH$21*'Assumptions (Solar)'!$AH$3)/10^9),0)</f>
        <v>-0.06835083112</v>
      </c>
      <c r="AL1044" s="177">
        <f>IF($AJ$902&gt;0,IPMT('Assumptions (Solar)'!$V$10,Model!Y$1,'Assumptions (Solar)'!$V$13,'Assumptions (Solar)'!$V$8*Model!$AJ$902*('Assumptions (Solar)'!$AH$20*'Assumptions (Solar)'!$AH$2+'Assumptions (Solar)'!$AH$21*'Assumptions (Solar)'!$AH$3)/10^9),0)</f>
        <v>-0.06287731644</v>
      </c>
      <c r="AM1044" s="177">
        <f>IF($AJ$902&gt;0,IPMT('Assumptions (Solar)'!$V$10,Model!Z$1,'Assumptions (Solar)'!$V$13,'Assumptions (Solar)'!$V$8*Model!$AJ$902*('Assumptions (Solar)'!$AH$20*'Assumptions (Solar)'!$AH$2+'Assumptions (Solar)'!$AH$21*'Assumptions (Solar)'!$AH$3)/10^9),0)</f>
        <v>-0.05696592059</v>
      </c>
      <c r="AN1044" s="177">
        <f>IF($AJ$902&gt;0,IPMT('Assumptions (Solar)'!$V$10,Model!AA$1,'Assumptions (Solar)'!$V$13,'Assumptions (Solar)'!$V$8*Model!$AJ$902*('Assumptions (Solar)'!$AH$20*'Assumptions (Solar)'!$AH$2+'Assumptions (Solar)'!$AH$21*'Assumptions (Solar)'!$AH$3)/10^9),0)</f>
        <v>-0.05058161307</v>
      </c>
      <c r="AO1044" s="177">
        <f>IF($AJ$902&gt;0,IPMT('Assumptions (Solar)'!$V$10,Model!AB$1,'Assumptions (Solar)'!$V$13,'Assumptions (Solar)'!$V$8*Model!$AJ$902*('Assumptions (Solar)'!$AH$20*'Assumptions (Solar)'!$AH$2+'Assumptions (Solar)'!$AH$21*'Assumptions (Solar)'!$AH$3)/10^9),0)</f>
        <v>-0.04368656095</v>
      </c>
      <c r="AP1044" s="177">
        <f>IF($AJ$902&gt;0,IPMT('Assumptions (Solar)'!$V$10,Model!AC$1,'Assumptions (Solar)'!$V$13,'Assumptions (Solar)'!$V$8*Model!$AJ$902*('Assumptions (Solar)'!$AH$20*'Assumptions (Solar)'!$AH$2+'Assumptions (Solar)'!$AH$21*'Assumptions (Solar)'!$AH$3)/10^9),0)</f>
        <v>-0.03623990465</v>
      </c>
      <c r="AQ1044" s="177">
        <f>IF($AJ$902&gt;0,IPMT('Assumptions (Solar)'!$V$10,Model!AD$1,'Assumptions (Solar)'!$V$13,'Assumptions (Solar)'!$V$8*Model!$AJ$902*('Assumptions (Solar)'!$AH$20*'Assumptions (Solar)'!$AH$2+'Assumptions (Solar)'!$AH$21*'Assumptions (Solar)'!$AH$3)/10^9),0)</f>
        <v>-0.02819751586</v>
      </c>
      <c r="AR1044" s="177">
        <f>IF($AJ$902&gt;0,IPMT('Assumptions (Solar)'!$V$10,Model!AE$1,'Assumptions (Solar)'!$V$13,'Assumptions (Solar)'!$V$8*Model!$AJ$902*('Assumptions (Solar)'!$AH$20*'Assumptions (Solar)'!$AH$2+'Assumptions (Solar)'!$AH$21*'Assumptions (Solar)'!$AH$3)/10^9),0)</f>
        <v>-0.01951173596</v>
      </c>
      <c r="AS1044" s="177">
        <f>IF($AJ$902&gt;0,IPMT('Assumptions (Solar)'!$V$10,Model!AF$1,'Assumptions (Solar)'!$V$13,'Assumptions (Solar)'!$V$8*Model!$AJ$902*('Assumptions (Solar)'!$AH$20*'Assumptions (Solar)'!$AH$2+'Assumptions (Solar)'!$AH$21*'Assumptions (Solar)'!$AH$3)/10^9),0)</f>
        <v>-0.01013109367</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-0.07428981207</v>
      </c>
      <c r="AL1045" s="160">
        <f>IF($AK$902&gt;0,IPMT('Assumptions (Solar)'!$V$10,Model!X$1,'Assumptions (Solar)'!$V$13,'Assumptions (Solar)'!$V$8*Model!$AK$902*('Assumptions (Solar)'!$AI$20*'Assumptions (Solar)'!$AI$2+'Assumptions (Solar)'!$AI$21*'Assumptions (Solar)'!$AI$3)/10^9),0)</f>
        <v>-0.06916162433</v>
      </c>
      <c r="AM1045" s="160">
        <f>IF($AK$902&gt;0,IPMT('Assumptions (Solar)'!$V$10,Model!Y$1,'Assumptions (Solar)'!$V$13,'Assumptions (Solar)'!$V$8*Model!$AK$902*('Assumptions (Solar)'!$AI$20*'Assumptions (Solar)'!$AI$2+'Assumptions (Solar)'!$AI$21*'Assumptions (Solar)'!$AI$3)/10^9),0)</f>
        <v>-0.06362318156</v>
      </c>
      <c r="AN1045" s="160">
        <f>IF($AK$902&gt;0,IPMT('Assumptions (Solar)'!$V$10,Model!Z$1,'Assumptions (Solar)'!$V$13,'Assumptions (Solar)'!$V$8*Model!$AK$902*('Assumptions (Solar)'!$AI$20*'Assumptions (Solar)'!$AI$2+'Assumptions (Solar)'!$AI$21*'Assumptions (Solar)'!$AI$3)/10^9),0)</f>
        <v>-0.05764166338</v>
      </c>
      <c r="AO1045" s="160">
        <f>IF($AK$902&gt;0,IPMT('Assumptions (Solar)'!$V$10,Model!AA$1,'Assumptions (Solar)'!$V$13,'Assumptions (Solar)'!$V$8*Model!$AK$902*('Assumptions (Solar)'!$AI$20*'Assumptions (Solar)'!$AI$2+'Assumptions (Solar)'!$AI$21*'Assumptions (Solar)'!$AI$3)/10^9),0)</f>
        <v>-0.05118162374</v>
      </c>
      <c r="AP1045" s="160">
        <f>IF($AK$902&gt;0,IPMT('Assumptions (Solar)'!$V$10,Model!AB$1,'Assumptions (Solar)'!$V$13,'Assumptions (Solar)'!$V$8*Model!$AK$902*('Assumptions (Solar)'!$AI$20*'Assumptions (Solar)'!$AI$2+'Assumptions (Solar)'!$AI$21*'Assumptions (Solar)'!$AI$3)/10^9),0)</f>
        <v>-0.04420478094</v>
      </c>
      <c r="AQ1045" s="160">
        <f>IF($AK$902&gt;0,IPMT('Assumptions (Solar)'!$V$10,Model!AC$1,'Assumptions (Solar)'!$V$13,'Assumptions (Solar)'!$V$8*Model!$AK$902*('Assumptions (Solar)'!$AI$20*'Assumptions (Solar)'!$AI$2+'Assumptions (Solar)'!$AI$21*'Assumptions (Solar)'!$AI$3)/10^9),0)</f>
        <v>-0.0366697907</v>
      </c>
      <c r="AR1045" s="160">
        <f>IF($AK$902&gt;0,IPMT('Assumptions (Solar)'!$V$10,Model!AD$1,'Assumptions (Solar)'!$V$13,'Assumptions (Solar)'!$V$8*Model!$AK$902*('Assumptions (Solar)'!$AI$20*'Assumptions (Solar)'!$AI$2+'Assumptions (Solar)'!$AI$21*'Assumptions (Solar)'!$AI$3)/10^9),0)</f>
        <v>-0.02853200125</v>
      </c>
      <c r="AS1045" s="160">
        <f>IF($AK$902&gt;0,IPMT('Assumptions (Solar)'!$V$10,Model!AE$1,'Assumptions (Solar)'!$V$13,'Assumptions (Solar)'!$V$8*Model!$AK$902*('Assumptions (Solar)'!$AI$20*'Assumptions (Solar)'!$AI$2+'Assumptions (Solar)'!$AI$21*'Assumptions (Solar)'!$AI$3)/10^9),0)</f>
        <v>-0.01974318864</v>
      </c>
      <c r="AT1045" s="160">
        <f>IF($AK$902&gt;0,IPMT('Assumptions (Solar)'!$V$10,Model!AF$1,'Assumptions (Solar)'!$V$13,'Assumptions (Solar)'!$V$8*Model!$AK$902*('Assumptions (Solar)'!$AI$20*'Assumptions (Solar)'!$AI$2+'Assumptions (Solar)'!$AI$21*'Assumptions (Solar)'!$AI$3)/10^9),0)</f>
        <v>-0.01025127103</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-0.07491895285</v>
      </c>
      <c r="AM1046" s="177">
        <f>IF($AL$902&gt;0,IPMT('Assumptions (Solar)'!$V$10,Model!X$1,'Assumptions (Solar)'!$V$13,'Assumptions (Solar)'!$V$8*Model!$AL$902*('Assumptions (Solar)'!$AJ$20*'Assumptions (Solar)'!$AJ$2+'Assumptions (Solar)'!$AJ$21*'Assumptions (Solar)'!$AJ$3)/10^9),0)</f>
        <v>-0.06974733584</v>
      </c>
      <c r="AN1046" s="177">
        <f>IF($AL$902&gt;0,IPMT('Assumptions (Solar)'!$V$10,Model!Y$1,'Assumptions (Solar)'!$V$13,'Assumptions (Solar)'!$V$8*Model!$AL$902*('Assumptions (Solar)'!$AJ$20*'Assumptions (Solar)'!$AJ$2+'Assumptions (Solar)'!$AJ$21*'Assumptions (Solar)'!$AJ$3)/10^9),0)</f>
        <v>-0.06416198947</v>
      </c>
      <c r="AO1046" s="177">
        <f>IF($AL$902&gt;0,IPMT('Assumptions (Solar)'!$V$10,Model!Z$1,'Assumptions (Solar)'!$V$13,'Assumptions (Solar)'!$V$8*Model!$AL$902*('Assumptions (Solar)'!$AJ$20*'Assumptions (Solar)'!$AJ$2+'Assumptions (Solar)'!$AJ$21*'Assumptions (Solar)'!$AJ$3)/10^9),0)</f>
        <v>-0.05812981539</v>
      </c>
      <c r="AP1046" s="177">
        <f>IF($AL$902&gt;0,IPMT('Assumptions (Solar)'!$V$10,Model!AA$1,'Assumptions (Solar)'!$V$13,'Assumptions (Solar)'!$V$8*Model!$AL$902*('Assumptions (Solar)'!$AJ$20*'Assumptions (Solar)'!$AJ$2+'Assumptions (Solar)'!$AJ$21*'Assumptions (Solar)'!$AJ$3)/10^9),0)</f>
        <v>-0.05161506739</v>
      </c>
      <c r="AQ1046" s="177">
        <f>IF($AL$902&gt;0,IPMT('Assumptions (Solar)'!$V$10,Model!AB$1,'Assumptions (Solar)'!$V$13,'Assumptions (Solar)'!$V$8*Model!$AL$902*('Assumptions (Solar)'!$AJ$20*'Assumptions (Solar)'!$AJ$2+'Assumptions (Solar)'!$AJ$21*'Assumptions (Solar)'!$AJ$3)/10^9),0)</f>
        <v>-0.04457913954</v>
      </c>
      <c r="AR1046" s="177">
        <f>IF($AL$902&gt;0,IPMT('Assumptions (Solar)'!$V$10,Model!AC$1,'Assumptions (Solar)'!$V$13,'Assumptions (Solar)'!$V$8*Model!$AL$902*('Assumptions (Solar)'!$AJ$20*'Assumptions (Solar)'!$AJ$2+'Assumptions (Solar)'!$AJ$21*'Assumptions (Solar)'!$AJ$3)/10^9),0)</f>
        <v>-0.03698033747</v>
      </c>
      <c r="AS1046" s="177">
        <f>IF($AL$902&gt;0,IPMT('Assumptions (Solar)'!$V$10,Model!AD$1,'Assumptions (Solar)'!$V$13,'Assumptions (Solar)'!$V$8*Model!$AL$902*('Assumptions (Solar)'!$AJ$20*'Assumptions (Solar)'!$AJ$2+'Assumptions (Solar)'!$AJ$21*'Assumptions (Solar)'!$AJ$3)/10^9),0)</f>
        <v>-0.02877363123</v>
      </c>
      <c r="AT1046" s="177">
        <f>IF($AL$902&gt;0,IPMT('Assumptions (Solar)'!$V$10,Model!AE$1,'Assumptions (Solar)'!$V$13,'Assumptions (Solar)'!$V$8*Model!$AL$902*('Assumptions (Solar)'!$AJ$20*'Assumptions (Solar)'!$AJ$2+'Assumptions (Solar)'!$AJ$21*'Assumptions (Solar)'!$AJ$3)/10^9),0)</f>
        <v>-0.01991038849</v>
      </c>
      <c r="AU1046" s="177">
        <f>IF($AL$902&gt;0,IPMT('Assumptions (Solar)'!$V$10,Model!AF$1,'Assumptions (Solar)'!$V$13,'Assumptions (Solar)'!$V$8*Model!$AL$902*('Assumptions (Solar)'!$AJ$20*'Assumptions (Solar)'!$AJ$2+'Assumptions (Solar)'!$AJ$21*'Assumptions (Solar)'!$AJ$3)/10^9),0)</f>
        <v>-0.01033808633</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-0.07601752023</v>
      </c>
      <c r="AN1047" s="160">
        <f>IF($AM$902&gt;0,IPMT('Assumptions (Solar)'!$V$10,Model!X$1,'Assumptions (Solar)'!$V$13,'Assumptions (Solar)'!$V$8*Model!$AM$902*('Assumptions (Solar)'!$AK$20*'Assumptions (Solar)'!$AK$2+'Assumptions (Solar)'!$AK$21*'Assumptions (Solar)'!$AK$3)/10^9),0)</f>
        <v>-0.07077006968</v>
      </c>
      <c r="AO1047" s="160">
        <f>IF($AM$902&gt;0,IPMT('Assumptions (Solar)'!$V$10,Model!Y$1,'Assumptions (Solar)'!$V$13,'Assumptions (Solar)'!$V$8*Model!$AM$902*('Assumptions (Solar)'!$AK$20*'Assumptions (Solar)'!$AK$2+'Assumptions (Solar)'!$AK$21*'Assumptions (Solar)'!$AK$3)/10^9),0)</f>
        <v>-0.06510282308</v>
      </c>
      <c r="AP1047" s="160">
        <f>IF($AM$902&gt;0,IPMT('Assumptions (Solar)'!$V$10,Model!Z$1,'Assumptions (Solar)'!$V$13,'Assumptions (Solar)'!$V$8*Model!$AM$902*('Assumptions (Solar)'!$AK$20*'Assumptions (Solar)'!$AK$2+'Assumptions (Solar)'!$AK$21*'Assumptions (Solar)'!$AK$3)/10^9),0)</f>
        <v>-0.05898219675</v>
      </c>
      <c r="AQ1047" s="160">
        <f>IF($AM$902&gt;0,IPMT('Assumptions (Solar)'!$V$10,Model!AA$1,'Assumptions (Solar)'!$V$13,'Assumptions (Solar)'!$V$8*Model!$AM$902*('Assumptions (Solar)'!$AK$20*'Assumptions (Solar)'!$AK$2+'Assumptions (Solar)'!$AK$21*'Assumptions (Solar)'!$AK$3)/10^9),0)</f>
        <v>-0.05237192032</v>
      </c>
      <c r="AR1047" s="160">
        <f>IF($AM$902&gt;0,IPMT('Assumptions (Solar)'!$V$10,Model!AB$1,'Assumptions (Solar)'!$V$13,'Assumptions (Solar)'!$V$8*Model!$AM$902*('Assumptions (Solar)'!$AK$20*'Assumptions (Solar)'!$AK$2+'Assumptions (Solar)'!$AK$21*'Assumptions (Solar)'!$AK$3)/10^9),0)</f>
        <v>-0.04523282178</v>
      </c>
      <c r="AS1047" s="160">
        <f>IF($AM$902&gt;0,IPMT('Assumptions (Solar)'!$V$10,Model!AC$1,'Assumptions (Solar)'!$V$13,'Assumptions (Solar)'!$V$8*Model!$AM$902*('Assumptions (Solar)'!$AK$20*'Assumptions (Solar)'!$AK$2+'Assumptions (Solar)'!$AK$21*'Assumptions (Solar)'!$AK$3)/10^9),0)</f>
        <v>-0.03752259535</v>
      </c>
      <c r="AT1047" s="160">
        <f>IF($AM$902&gt;0,IPMT('Assumptions (Solar)'!$V$10,Model!AD$1,'Assumptions (Solar)'!$V$13,'Assumptions (Solar)'!$V$8*Model!$AM$902*('Assumptions (Solar)'!$AK$20*'Assumptions (Solar)'!$AK$2+'Assumptions (Solar)'!$AK$21*'Assumptions (Solar)'!$AK$3)/10^9),0)</f>
        <v>-0.0291955508</v>
      </c>
      <c r="AU1047" s="160">
        <f>IF($AM$902&gt;0,IPMT('Assumptions (Solar)'!$V$10,Model!AE$1,'Assumptions (Solar)'!$V$13,'Assumptions (Solar)'!$V$8*Model!$AM$902*('Assumptions (Solar)'!$AK$20*'Assumptions (Solar)'!$AK$2+'Assumptions (Solar)'!$AK$21*'Assumptions (Solar)'!$AK$3)/10^9),0)</f>
        <v>-0.02020234269</v>
      </c>
      <c r="AV1047" s="160">
        <f>IF($AM$902&gt;0,IPMT('Assumptions (Solar)'!$V$10,Model!AF$1,'Assumptions (Solar)'!$V$13,'Assumptions (Solar)'!$V$8*Model!$AM$902*('Assumptions (Solar)'!$AK$20*'Assumptions (Solar)'!$AK$2+'Assumptions (Solar)'!$AK$21*'Assumptions (Solar)'!$AK$3)/10^9),0)</f>
        <v>-0.01048967794</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-0.07784967364</v>
      </c>
      <c r="AO1048" s="160">
        <f>IF($AN$902&gt;0,IPMT('Assumptions (Solar)'!$V$10,Model!X$1,'Assumptions (Solar)'!$V$13,'Assumptions (Solar)'!$V$8*Model!$AN$902*('Assumptions (Solar)'!$AL$20*'Assumptions (Solar)'!$AL$2+'Assumptions (Solar)'!$AL$21*'Assumptions (Solar)'!$AL$3)/10^9),0)</f>
        <v>-0.07247575047</v>
      </c>
      <c r="AP1048" s="160">
        <f>IF($AN$902&gt;0,IPMT('Assumptions (Solar)'!$V$10,Model!Y$1,'Assumptions (Solar)'!$V$13,'Assumptions (Solar)'!$V$8*Model!$AN$902*('Assumptions (Solar)'!$AL$20*'Assumptions (Solar)'!$AL$2+'Assumptions (Solar)'!$AL$21*'Assumptions (Solar)'!$AL$3)/10^9),0)</f>
        <v>-0.06667191345</v>
      </c>
      <c r="AQ1048" s="160">
        <f>IF($AN$902&gt;0,IPMT('Assumptions (Solar)'!$V$10,Model!Z$1,'Assumptions (Solar)'!$V$13,'Assumptions (Solar)'!$V$8*Model!$AN$902*('Assumptions (Solar)'!$AL$20*'Assumptions (Solar)'!$AL$2+'Assumptions (Solar)'!$AL$21*'Assumptions (Solar)'!$AL$3)/10^9),0)</f>
        <v>-0.06040376947</v>
      </c>
      <c r="AR1048" s="160">
        <f>IF($AN$902&gt;0,IPMT('Assumptions (Solar)'!$V$10,Model!AA$1,'Assumptions (Solar)'!$V$13,'Assumptions (Solar)'!$V$8*Model!$AN$902*('Assumptions (Solar)'!$AL$20*'Assumptions (Solar)'!$AL$2+'Assumptions (Solar)'!$AL$21*'Assumptions (Solar)'!$AL$3)/10^9),0)</f>
        <v>-0.05363417397</v>
      </c>
      <c r="AS1048" s="160">
        <f>IF($AN$902&gt;0,IPMT('Assumptions (Solar)'!$V$10,Model!AB$1,'Assumptions (Solar)'!$V$13,'Assumptions (Solar)'!$V$8*Model!$AN$902*('Assumptions (Solar)'!$AL$20*'Assumptions (Solar)'!$AL$2+'Assumptions (Solar)'!$AL$21*'Assumptions (Solar)'!$AL$3)/10^9),0)</f>
        <v>-0.04632301083</v>
      </c>
      <c r="AT1048" s="160">
        <f>IF($AN$902&gt;0,IPMT('Assumptions (Solar)'!$V$10,Model!AC$1,'Assumptions (Solar)'!$V$13,'Assumptions (Solar)'!$V$8*Model!$AN$902*('Assumptions (Solar)'!$AL$20*'Assumptions (Solar)'!$AL$2+'Assumptions (Solar)'!$AL$21*'Assumptions (Solar)'!$AL$3)/10^9),0)</f>
        <v>-0.03842695464</v>
      </c>
      <c r="AU1048" s="160">
        <f>IF($AN$902&gt;0,IPMT('Assumptions (Solar)'!$V$10,Model!AD$1,'Assumptions (Solar)'!$V$13,'Assumptions (Solar)'!$V$8*Model!$AN$902*('Assumptions (Solar)'!$AL$20*'Assumptions (Solar)'!$AL$2+'Assumptions (Solar)'!$AL$21*'Assumptions (Solar)'!$AL$3)/10^9),0)</f>
        <v>-0.02989921395</v>
      </c>
      <c r="AV1048" s="160">
        <f>IF($AN$902&gt;0,IPMT('Assumptions (Solar)'!$V$10,Model!AE$1,'Assumptions (Solar)'!$V$13,'Assumptions (Solar)'!$V$8*Model!$AN$902*('Assumptions (Solar)'!$AL$20*'Assumptions (Solar)'!$AL$2+'Assumptions (Solar)'!$AL$21*'Assumptions (Solar)'!$AL$3)/10^9),0)</f>
        <v>-0.02068925401</v>
      </c>
      <c r="AW1048" s="160">
        <f>IF($AN$902&gt;0,IPMT('Assumptions (Solar)'!$V$10,Model!AF$1,'Assumptions (Solar)'!$V$13,'Assumptions (Solar)'!$V$8*Model!$AN$902*('Assumptions (Solar)'!$AL$20*'Assumptions (Solar)'!$AL$2+'Assumptions (Solar)'!$AL$21*'Assumptions (Solar)'!$AL$3)/10^9),0)</f>
        <v>-0.01074249728</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-0.08318966478</v>
      </c>
      <c r="AP1049" s="160">
        <f>IF($AO$902&gt;0,IPMT('Assumptions (Solar)'!$V$10,Model!X$1,'Assumptions (Solar)'!$V$13,'Assumptions (Solar)'!$V$8*Model!$AO$902*('Assumptions (Solar)'!$AM$20*'Assumptions (Solar)'!$AM$2+'Assumptions (Solar)'!$AM$21*'Assumptions (Solar)'!$AM$3)/10^9),0)</f>
        <v>-0.07744712476</v>
      </c>
      <c r="AQ1049" s="160">
        <f>IF($AO$902&gt;0,IPMT('Assumptions (Solar)'!$V$10,Model!Y$1,'Assumptions (Solar)'!$V$13,'Assumptions (Solar)'!$V$8*Model!$AO$902*('Assumptions (Solar)'!$AM$20*'Assumptions (Solar)'!$AM$2+'Assumptions (Solar)'!$AM$21*'Assumptions (Solar)'!$AM$3)/10^9),0)</f>
        <v>-0.07124518153</v>
      </c>
      <c r="AR1049" s="160">
        <f>IF($AO$902&gt;0,IPMT('Assumptions (Solar)'!$V$10,Model!Z$1,'Assumptions (Solar)'!$V$13,'Assumptions (Solar)'!$V$8*Model!$AO$902*('Assumptions (Solar)'!$AM$20*'Assumptions (Solar)'!$AM$2+'Assumptions (Solar)'!$AM$21*'Assumptions (Solar)'!$AM$3)/10^9),0)</f>
        <v>-0.06454708285</v>
      </c>
      <c r="AS1049" s="160">
        <f>IF($AO$902&gt;0,IPMT('Assumptions (Solar)'!$V$10,Model!AA$1,'Assumptions (Solar)'!$V$13,'Assumptions (Solar)'!$V$8*Model!$AO$902*('Assumptions (Solar)'!$AM$20*'Assumptions (Solar)'!$AM$2+'Assumptions (Solar)'!$AM$21*'Assumptions (Solar)'!$AM$3)/10^9),0)</f>
        <v>-0.05731313627</v>
      </c>
      <c r="AT1049" s="160">
        <f>IF($AO$902&gt;0,IPMT('Assumptions (Solar)'!$V$10,Model!AB$1,'Assumptions (Solar)'!$V$13,'Assumptions (Solar)'!$V$8*Model!$AO$902*('Assumptions (Solar)'!$AM$20*'Assumptions (Solar)'!$AM$2+'Assumptions (Solar)'!$AM$21*'Assumptions (Solar)'!$AM$3)/10^9),0)</f>
        <v>-0.04950047396</v>
      </c>
      <c r="AU1049" s="160">
        <f>IF($AO$902&gt;0,IPMT('Assumptions (Solar)'!$V$10,Model!AC$1,'Assumptions (Solar)'!$V$13,'Assumptions (Solar)'!$V$8*Model!$AO$902*('Assumptions (Solar)'!$AM$20*'Assumptions (Solar)'!$AM$2+'Assumptions (Solar)'!$AM$21*'Assumptions (Solar)'!$AM$3)/10^9),0)</f>
        <v>-0.04106279867</v>
      </c>
      <c r="AV1049" s="160">
        <f>IF($AO$902&gt;0,IPMT('Assumptions (Solar)'!$V$10,Model!AD$1,'Assumptions (Solar)'!$V$13,'Assumptions (Solar)'!$V$8*Model!$AO$902*('Assumptions (Solar)'!$AM$20*'Assumptions (Solar)'!$AM$2+'Assumptions (Solar)'!$AM$21*'Assumptions (Solar)'!$AM$3)/10^9),0)</f>
        <v>-0.03195010936</v>
      </c>
      <c r="AW1049" s="160">
        <f>IF($AO$902&gt;0,IPMT('Assumptions (Solar)'!$V$10,Model!AE$1,'Assumptions (Solar)'!$V$13,'Assumptions (Solar)'!$V$8*Model!$AO$902*('Assumptions (Solar)'!$AM$20*'Assumptions (Solar)'!$AM$2+'Assumptions (Solar)'!$AM$21*'Assumptions (Solar)'!$AM$3)/10^9),0)</f>
        <v>-0.0221084049</v>
      </c>
      <c r="AX1049" s="160">
        <f>IF($AO$902&gt;0,IPMT('Assumptions (Solar)'!$V$10,Model!AF$1,'Assumptions (Solar)'!$V$13,'Assumptions (Solar)'!$V$8*Model!$AO$902*('Assumptions (Solar)'!$AM$20*'Assumptions (Solar)'!$AM$2+'Assumptions (Solar)'!$AM$21*'Assumptions (Solar)'!$AM$3)/10^9),0)</f>
        <v>-0.01147936408</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-0.09343035248</v>
      </c>
      <c r="AQ1050" s="160">
        <f>IF($AP$902&gt;0,IPMT('Assumptions (Solar)'!$V$10,Model!X$1,'Assumptions (Solar)'!$V$13,'Assumptions (Solar)'!$V$8*Model!$AP$902*('Assumptions (Solar)'!$AN$20*'Assumptions (Solar)'!$AN$2+'Assumptions (Solar)'!$AN$21*'Assumptions (Solar)'!$AN$3)/10^9),0)</f>
        <v>-0.08698090302</v>
      </c>
      <c r="AR1050" s="160">
        <f>IF($AP$902&gt;0,IPMT('Assumptions (Solar)'!$V$10,Model!Y$1,'Assumptions (Solar)'!$V$13,'Assumptions (Solar)'!$V$8*Model!$AP$902*('Assumptions (Solar)'!$AN$20*'Assumptions (Solar)'!$AN$2+'Assumptions (Solar)'!$AN$21*'Assumptions (Solar)'!$AN$3)/10^9),0)</f>
        <v>-0.0800154976</v>
      </c>
      <c r="AS1050" s="160">
        <f>IF($AP$902&gt;0,IPMT('Assumptions (Solar)'!$V$10,Model!Z$1,'Assumptions (Solar)'!$V$13,'Assumptions (Solar)'!$V$8*Model!$AP$902*('Assumptions (Solar)'!$AN$20*'Assumptions (Solar)'!$AN$2+'Assumptions (Solar)'!$AN$21*'Assumptions (Solar)'!$AN$3)/10^9),0)</f>
        <v>-0.07249285975</v>
      </c>
      <c r="AT1050" s="160">
        <f>IF($AP$902&gt;0,IPMT('Assumptions (Solar)'!$V$10,Model!AA$1,'Assumptions (Solar)'!$V$13,'Assumptions (Solar)'!$V$8*Model!$AP$902*('Assumptions (Solar)'!$AN$20*'Assumptions (Solar)'!$AN$2+'Assumptions (Solar)'!$AN$21*'Assumptions (Solar)'!$AN$3)/10^9),0)</f>
        <v>-0.06436841087</v>
      </c>
      <c r="AU1050" s="160">
        <f>IF($AP$902&gt;0,IPMT('Assumptions (Solar)'!$V$10,Model!AB$1,'Assumptions (Solar)'!$V$13,'Assumptions (Solar)'!$V$8*Model!$AP$902*('Assumptions (Solar)'!$AN$20*'Assumptions (Solar)'!$AN$2+'Assumptions (Solar)'!$AN$21*'Assumptions (Solar)'!$AN$3)/10^9),0)</f>
        <v>-0.05559400608</v>
      </c>
      <c r="AV1050" s="160">
        <f>IF($AP$902&gt;0,IPMT('Assumptions (Solar)'!$V$10,Model!AC$1,'Assumptions (Solar)'!$V$13,'Assumptions (Solar)'!$V$8*Model!$AP$902*('Assumptions (Solar)'!$AN$20*'Assumptions (Solar)'!$AN$2+'Assumptions (Solar)'!$AN$21*'Assumptions (Solar)'!$AN$3)/10^9),0)</f>
        <v>-0.04611764891</v>
      </c>
      <c r="AW1050" s="160">
        <f>IF($AP$902&gt;0,IPMT('Assumptions (Solar)'!$V$10,Model!AD$1,'Assumptions (Solar)'!$V$13,'Assumptions (Solar)'!$V$8*Model!$AP$902*('Assumptions (Solar)'!$AN$20*'Assumptions (Solar)'!$AN$2+'Assumptions (Solar)'!$AN$21*'Assumptions (Solar)'!$AN$3)/10^9),0)</f>
        <v>-0.03588318316</v>
      </c>
      <c r="AX1050" s="160">
        <f>IF($AP$902&gt;0,IPMT('Assumptions (Solar)'!$V$10,Model!AE$1,'Assumptions (Solar)'!$V$13,'Assumptions (Solar)'!$V$8*Model!$AP$902*('Assumptions (Solar)'!$AN$20*'Assumptions (Solar)'!$AN$2+'Assumptions (Solar)'!$AN$21*'Assumptions (Solar)'!$AN$3)/10^9),0)</f>
        <v>-0.02482996016</v>
      </c>
      <c r="AY1050" s="160">
        <f>IF($AP$902&gt;0,IPMT('Assumptions (Solar)'!$V$10,Model!AF$1,'Assumptions (Solar)'!$V$13,'Assumptions (Solar)'!$V$8*Model!$AP$902*('Assumptions (Solar)'!$AN$20*'Assumptions (Solar)'!$AN$2+'Assumptions (Solar)'!$AN$21*'Assumptions (Solar)'!$AN$3)/10^9),0)</f>
        <v>-0.01289247931</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-0.1013823312</v>
      </c>
      <c r="AR1051" s="160">
        <f>IF($AQ$902&gt;0,IPMT('Assumptions (Solar)'!$V$10,Model!X$1,'Assumptions (Solar)'!$V$13,'Assumptions (Solar)'!$V$8*Model!$AQ$902*('Assumptions (Solar)'!$AO$20*'Assumptions (Solar)'!$AO$2+'Assumptions (Solar)'!$AO$21*'Assumptions (Solar)'!$AO$3)/10^9),0)</f>
        <v>-0.09438396072</v>
      </c>
      <c r="AS1051" s="160">
        <f>IF($AQ$902&gt;0,IPMT('Assumptions (Solar)'!$V$10,Model!Y$1,'Assumptions (Solar)'!$V$13,'Assumptions (Solar)'!$V$8*Model!$AQ$902*('Assumptions (Solar)'!$AO$20*'Assumptions (Solar)'!$AO$2+'Assumptions (Solar)'!$AO$21*'Assumptions (Solar)'!$AO$3)/10^9),0)</f>
        <v>-0.0868257206</v>
      </c>
      <c r="AT1051" s="160">
        <f>IF($AQ$902&gt;0,IPMT('Assumptions (Solar)'!$V$10,Model!Z$1,'Assumptions (Solar)'!$V$13,'Assumptions (Solar)'!$V$8*Model!$AQ$902*('Assumptions (Solar)'!$AO$20*'Assumptions (Solar)'!$AO$2+'Assumptions (Solar)'!$AO$21*'Assumptions (Solar)'!$AO$3)/10^9),0)</f>
        <v>-0.07866282126</v>
      </c>
      <c r="AU1051" s="160">
        <f>IF($AQ$902&gt;0,IPMT('Assumptions (Solar)'!$V$10,Model!AA$1,'Assumptions (Solar)'!$V$13,'Assumptions (Solar)'!$V$8*Model!$AQ$902*('Assumptions (Solar)'!$AO$20*'Assumptions (Solar)'!$AO$2+'Assumptions (Solar)'!$AO$21*'Assumptions (Solar)'!$AO$3)/10^9),0)</f>
        <v>-0.06984688998</v>
      </c>
      <c r="AV1051" s="160">
        <f>IF($AQ$902&gt;0,IPMT('Assumptions (Solar)'!$V$10,Model!AB$1,'Assumptions (Solar)'!$V$13,'Assumptions (Solar)'!$V$8*Model!$AQ$902*('Assumptions (Solar)'!$AO$20*'Assumptions (Solar)'!$AO$2+'Assumptions (Solar)'!$AO$21*'Assumptions (Solar)'!$AO$3)/10^9),0)</f>
        <v>-0.0603256842</v>
      </c>
      <c r="AW1051" s="160">
        <f>IF($AQ$902&gt;0,IPMT('Assumptions (Solar)'!$V$10,Model!AC$1,'Assumptions (Solar)'!$V$13,'Assumptions (Solar)'!$V$8*Model!$AQ$902*('Assumptions (Solar)'!$AO$20*'Assumptions (Solar)'!$AO$2+'Assumptions (Solar)'!$AO$21*'Assumptions (Solar)'!$AO$3)/10^9),0)</f>
        <v>-0.05004278195</v>
      </c>
      <c r="AX1051" s="160">
        <f>IF($AQ$902&gt;0,IPMT('Assumptions (Solar)'!$V$10,Model!AD$1,'Assumptions (Solar)'!$V$13,'Assumptions (Solar)'!$V$8*Model!$AQ$902*('Assumptions (Solar)'!$AO$20*'Assumptions (Solar)'!$AO$2+'Assumptions (Solar)'!$AO$21*'Assumptions (Solar)'!$AO$3)/10^9),0)</f>
        <v>-0.03893724752</v>
      </c>
      <c r="AY1051" s="160">
        <f>IF($AQ$902&gt;0,IPMT('Assumptions (Solar)'!$V$10,Model!AE$1,'Assumptions (Solar)'!$V$13,'Assumptions (Solar)'!$V$8*Model!$AQ$902*('Assumptions (Solar)'!$AO$20*'Assumptions (Solar)'!$AO$2+'Assumptions (Solar)'!$AO$21*'Assumptions (Solar)'!$AO$3)/10^9),0)</f>
        <v>-0.02694327034</v>
      </c>
      <c r="AZ1051" s="160">
        <f>IF($AQ$902&gt;0,IPMT('Assumptions (Solar)'!$V$10,Model!AF$1,'Assumptions (Solar)'!$V$13,'Assumptions (Solar)'!$V$8*Model!$AQ$902*('Assumptions (Solar)'!$AO$20*'Assumptions (Solar)'!$AO$2+'Assumptions (Solar)'!$AO$21*'Assumptions (Solar)'!$AO$3)/10^9),0)</f>
        <v>-0.01398977498</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-0.1404385669</v>
      </c>
      <c r="AS1052" s="160">
        <f>IF($AR$902&gt;0,IPMT('Assumptions (Solar)'!$V$10,Model!X$1,'Assumptions (Solar)'!$V$13,'Assumptions (Solar)'!$V$8*Model!$AR$902*('Assumptions (Solar)'!$AP$20*'Assumptions (Solar)'!$AP$2+'Assumptions (Solar)'!$AP$21*'Assumptions (Solar)'!$AP$3)/10^9),0)</f>
        <v>-0.1307441644</v>
      </c>
      <c r="AT1052" s="160">
        <f>IF($AR$902&gt;0,IPMT('Assumptions (Solar)'!$V$10,Model!Y$1,'Assumptions (Solar)'!$V$13,'Assumptions (Solar)'!$V$8*Model!$AR$902*('Assumptions (Solar)'!$AP$20*'Assumptions (Solar)'!$AP$2+'Assumptions (Solar)'!$AP$21*'Assumptions (Solar)'!$AP$3)/10^9),0)</f>
        <v>-0.1202742098</v>
      </c>
      <c r="AU1052" s="160">
        <f>IF($AR$902&gt;0,IPMT('Assumptions (Solar)'!$V$10,Model!Z$1,'Assumptions (Solar)'!$V$13,'Assumptions (Solar)'!$V$8*Model!$AR$902*('Assumptions (Solar)'!$AP$20*'Assumptions (Solar)'!$AP$2+'Assumptions (Solar)'!$AP$21*'Assumptions (Solar)'!$AP$3)/10^9),0)</f>
        <v>-0.1089666587</v>
      </c>
      <c r="AV1052" s="160">
        <f>IF($AR$902&gt;0,IPMT('Assumptions (Solar)'!$V$10,Model!AA$1,'Assumptions (Solar)'!$V$13,'Assumptions (Solar)'!$V$8*Model!$AR$902*('Assumptions (Solar)'!$AP$20*'Assumptions (Solar)'!$AP$2+'Assumptions (Solar)'!$AP$21*'Assumptions (Solar)'!$AP$3)/10^9),0)</f>
        <v>-0.0967545036</v>
      </c>
      <c r="AW1052" s="160">
        <f>IF($AR$902&gt;0,IPMT('Assumptions (Solar)'!$V$10,Model!AB$1,'Assumptions (Solar)'!$V$13,'Assumptions (Solar)'!$V$8*Model!$AR$902*('Assumptions (Solar)'!$AP$20*'Assumptions (Solar)'!$AP$2+'Assumptions (Solar)'!$AP$21*'Assumptions (Solar)'!$AP$3)/10^9),0)</f>
        <v>-0.08356537608</v>
      </c>
      <c r="AX1052" s="160">
        <f>IF($AR$902&gt;0,IPMT('Assumptions (Solar)'!$V$10,Model!AC$1,'Assumptions (Solar)'!$V$13,'Assumptions (Solar)'!$V$8*Model!$AR$902*('Assumptions (Solar)'!$AP$20*'Assumptions (Solar)'!$AP$2+'Assumptions (Solar)'!$AP$21*'Assumptions (Solar)'!$AP$3)/10^9),0)</f>
        <v>-0.06932111835</v>
      </c>
      <c r="AY1052" s="160">
        <f>IF($AR$902&gt;0,IPMT('Assumptions (Solar)'!$V$10,Model!AD$1,'Assumptions (Solar)'!$V$13,'Assumptions (Solar)'!$V$8*Model!$AR$902*('Assumptions (Solar)'!$AP$20*'Assumptions (Solar)'!$AP$2+'Assumptions (Solar)'!$AP$21*'Assumptions (Solar)'!$AP$3)/10^9),0)</f>
        <v>-0.05393732</v>
      </c>
      <c r="AZ1052" s="160">
        <f>IF($AR$902&gt;0,IPMT('Assumptions (Solar)'!$V$10,Model!AE$1,'Assumptions (Solar)'!$V$13,'Assumptions (Solar)'!$V$8*Model!$AR$902*('Assumptions (Solar)'!$AP$20*'Assumptions (Solar)'!$AP$2+'Assumptions (Solar)'!$AP$21*'Assumptions (Solar)'!$AP$3)/10^9),0)</f>
        <v>-0.03732281778</v>
      </c>
      <c r="BA1052" s="160">
        <f>IF($AR$902&gt;0,IPMT('Assumptions (Solar)'!$V$10,Model!AF$1,'Assumptions (Solar)'!$V$13,'Assumptions (Solar)'!$V$8*Model!$AR$902*('Assumptions (Solar)'!$AP$20*'Assumptions (Solar)'!$AP$2+'Assumptions (Solar)'!$AP$21*'Assumptions (Solar)'!$AP$3)/10^9),0)</f>
        <v>-0.01937915539</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-0.17372762</v>
      </c>
      <c r="AT1053" s="160">
        <f>IF($AS$902&gt;0,IPMT('Assumptions (Solar)'!$V$10,Model!X$1,'Assumptions (Solar)'!$V$13,'Assumptions (Solar)'!$V$8*Model!$AS$902*('Assumptions (Solar)'!$AQ$20*'Assumptions (Solar)'!$AQ$2+'Assumptions (Solar)'!$AQ$21*'Assumptions (Solar)'!$AQ$3)/10^9),0)</f>
        <v>-0.1617352912</v>
      </c>
      <c r="AU1053" s="160">
        <f>IF($AS$902&gt;0,IPMT('Assumptions (Solar)'!$V$10,Model!Y$1,'Assumptions (Solar)'!$V$13,'Assumptions (Solar)'!$V$8*Model!$AS$902*('Assumptions (Solar)'!$AQ$20*'Assumptions (Solar)'!$AQ$2+'Assumptions (Solar)'!$AQ$21*'Assumptions (Solar)'!$AQ$3)/10^9),0)</f>
        <v>-0.1487835761</v>
      </c>
      <c r="AV1053" s="160">
        <f>IF($AS$902&gt;0,IPMT('Assumptions (Solar)'!$V$10,Model!Z$1,'Assumptions (Solar)'!$V$13,'Assumptions (Solar)'!$V$8*Model!$AS$902*('Assumptions (Solar)'!$AQ$20*'Assumptions (Solar)'!$AQ$2+'Assumptions (Solar)'!$AQ$21*'Assumptions (Solar)'!$AQ$3)/10^9),0)</f>
        <v>-0.1347957239</v>
      </c>
      <c r="AW1053" s="160">
        <f>IF($AS$902&gt;0,IPMT('Assumptions (Solar)'!$V$10,Model!AA$1,'Assumptions (Solar)'!$V$13,'Assumptions (Solar)'!$V$8*Model!$AS$902*('Assumptions (Solar)'!$AQ$20*'Assumptions (Solar)'!$AQ$2+'Assumptions (Solar)'!$AQ$21*'Assumptions (Solar)'!$AQ$3)/10^9),0)</f>
        <v>-0.1196888434</v>
      </c>
      <c r="AX1053" s="160">
        <f>IF($AS$902&gt;0,IPMT('Assumptions (Solar)'!$V$10,Model!AB$1,'Assumptions (Solar)'!$V$13,'Assumptions (Solar)'!$V$8*Model!$AS$902*('Assumptions (Solar)'!$AQ$20*'Assumptions (Solar)'!$AQ$2+'Assumptions (Solar)'!$AQ$21*'Assumptions (Solar)'!$AQ$3)/10^9),0)</f>
        <v>-0.1033734125</v>
      </c>
      <c r="AY1053" s="160">
        <f>IF($AS$902&gt;0,IPMT('Assumptions (Solar)'!$V$10,Model!AC$1,'Assumptions (Solar)'!$V$13,'Assumptions (Solar)'!$V$8*Model!$AS$902*('Assumptions (Solar)'!$AQ$20*'Assumptions (Solar)'!$AQ$2+'Assumptions (Solar)'!$AQ$21*'Assumptions (Solar)'!$AQ$3)/10^9),0)</f>
        <v>-0.08575274708</v>
      </c>
      <c r="AZ1053" s="160">
        <f>IF($AS$902&gt;0,IPMT('Assumptions (Solar)'!$V$10,Model!AD$1,'Assumptions (Solar)'!$V$13,'Assumptions (Solar)'!$V$8*Model!$AS$902*('Assumptions (Solar)'!$AQ$20*'Assumptions (Solar)'!$AQ$2+'Assumptions (Solar)'!$AQ$21*'Assumptions (Solar)'!$AQ$3)/10^9),0)</f>
        <v>-0.06672242846</v>
      </c>
      <c r="BA1053" s="160">
        <f>IF($AS$902&gt;0,IPMT('Assumptions (Solar)'!$V$10,Model!AE$1,'Assumptions (Solar)'!$V$13,'Assumptions (Solar)'!$V$8*Model!$AS$902*('Assumptions (Solar)'!$AQ$20*'Assumptions (Solar)'!$AQ$2+'Assumptions (Solar)'!$AQ$21*'Assumptions (Solar)'!$AQ$3)/10^9),0)</f>
        <v>-0.04616968436</v>
      </c>
      <c r="BB1053" s="160">
        <f>IF($AS$902&gt;0,IPMT('Assumptions (Solar)'!$V$10,Model!AF$1,'Assumptions (Solar)'!$V$13,'Assumptions (Solar)'!$V$8*Model!$AS$902*('Assumptions (Solar)'!$AQ$20*'Assumptions (Solar)'!$AQ$2+'Assumptions (Solar)'!$AQ$21*'Assumptions (Solar)'!$AQ$3)/10^9),0)</f>
        <v>-0.02397272072</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-0.1642373022</v>
      </c>
      <c r="AU1054" s="160">
        <f>IF($AT$902&gt;0,IPMT('Assumptions (Solar)'!$V$10,Model!X$1,'Assumptions (Solar)'!$V$13,'Assumptions (Solar)'!$V$8*Model!$AT$902*('Assumptions (Solar)'!$AR$20*'Assumptions (Solar)'!$AR$2+'Assumptions (Solar)'!$AR$21*'Assumptions (Solar)'!$AR$3)/10^9),0)</f>
        <v>-0.1529000852</v>
      </c>
      <c r="AV1054" s="160">
        <f>IF($AT$902&gt;0,IPMT('Assumptions (Solar)'!$V$10,Model!Y$1,'Assumptions (Solar)'!$V$13,'Assumptions (Solar)'!$V$8*Model!$AT$902*('Assumptions (Solar)'!$AR$20*'Assumptions (Solar)'!$AR$2+'Assumptions (Solar)'!$AR$21*'Assumptions (Solar)'!$AR$3)/10^9),0)</f>
        <v>-0.1406558908</v>
      </c>
      <c r="AW1054" s="160">
        <f>IF($AT$902&gt;0,IPMT('Assumptions (Solar)'!$V$10,Model!Z$1,'Assumptions (Solar)'!$V$13,'Assumptions (Solar)'!$V$8*Model!$AT$902*('Assumptions (Solar)'!$AR$20*'Assumptions (Solar)'!$AR$2+'Assumptions (Solar)'!$AR$21*'Assumptions (Solar)'!$AR$3)/10^9),0)</f>
        <v>-0.1274321609</v>
      </c>
      <c r="AX1054" s="160">
        <f>IF($AT$902&gt;0,IPMT('Assumptions (Solar)'!$V$10,Model!AA$1,'Assumptions (Solar)'!$V$13,'Assumptions (Solar)'!$V$8*Model!$AT$902*('Assumptions (Solar)'!$AR$20*'Assumptions (Solar)'!$AR$2+'Assumptions (Solar)'!$AR$21*'Assumptions (Solar)'!$AR$3)/10^9),0)</f>
        <v>-0.1131505326</v>
      </c>
      <c r="AY1054" s="160">
        <f>IF($AT$902&gt;0,IPMT('Assumptions (Solar)'!$V$10,Model!AB$1,'Assumptions (Solar)'!$V$13,'Assumptions (Solar)'!$V$8*Model!$AT$902*('Assumptions (Solar)'!$AR$20*'Assumptions (Solar)'!$AR$2+'Assumptions (Solar)'!$AR$21*'Assumptions (Solar)'!$AR$3)/10^9),0)</f>
        <v>-0.09772637407</v>
      </c>
      <c r="AZ1054" s="160">
        <f>IF($AT$902&gt;0,IPMT('Assumptions (Solar)'!$V$10,Model!AC$1,'Assumptions (Solar)'!$V$13,'Assumptions (Solar)'!$V$8*Model!$AT$902*('Assumptions (Solar)'!$AR$20*'Assumptions (Solar)'!$AR$2+'Assumptions (Solar)'!$AR$21*'Assumptions (Solar)'!$AR$3)/10^9),0)</f>
        <v>-0.08106828283</v>
      </c>
      <c r="BA1054" s="160">
        <f>IF($AT$902&gt;0,IPMT('Assumptions (Solar)'!$V$10,Model!AD$1,'Assumptions (Solar)'!$V$13,'Assumptions (Solar)'!$V$8*Model!$AT$902*('Assumptions (Solar)'!$AR$20*'Assumptions (Solar)'!$AR$2+'Assumptions (Solar)'!$AR$21*'Assumptions (Solar)'!$AR$3)/10^9),0)</f>
        <v>-0.06307754429</v>
      </c>
      <c r="BB1054" s="160">
        <f>IF($AT$902&gt;0,IPMT('Assumptions (Solar)'!$V$10,Model!AE$1,'Assumptions (Solar)'!$V$13,'Assumptions (Solar)'!$V$8*Model!$AT$902*('Assumptions (Solar)'!$AR$20*'Assumptions (Solar)'!$AR$2+'Assumptions (Solar)'!$AR$21*'Assumptions (Solar)'!$AR$3)/10^9),0)</f>
        <v>-0.04364754666</v>
      </c>
      <c r="BC1054" s="160">
        <f>IF($AT$902&gt;0,IPMT('Assumptions (Solar)'!$V$10,Model!AF$1,'Assumptions (Solar)'!$V$13,'Assumptions (Solar)'!$V$8*Model!$AT$902*('Assumptions (Solar)'!$AR$20*'Assumptions (Solar)'!$AR$2+'Assumptions (Solar)'!$AR$21*'Assumptions (Solar)'!$AR$3)/10^9),0)</f>
        <v>-0.02266314923</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-0.1324258419</v>
      </c>
      <c r="AV1055" s="160">
        <f>IF($AU$902&gt;0,IPMT('Assumptions (Solar)'!$V$10,Model!X$1,'Assumptions (Solar)'!$V$13,'Assumptions (Solar)'!$V$8*Model!$AU$902*('Assumptions (Solar)'!$AS$20*'Assumptions (Solar)'!$AS$2+'Assumptions (Solar)'!$AS$21*'Assumptions (Solar)'!$AS$3)/10^9),0)</f>
        <v>-0.1232845538</v>
      </c>
      <c r="AW1055" s="160">
        <f>IF($AU$902&gt;0,IPMT('Assumptions (Solar)'!$V$10,Model!Y$1,'Assumptions (Solar)'!$V$13,'Assumptions (Solar)'!$V$8*Model!$AU$902*('Assumptions (Solar)'!$AS$20*'Assumptions (Solar)'!$AS$2+'Assumptions (Solar)'!$AS$21*'Assumptions (Solar)'!$AS$3)/10^9),0)</f>
        <v>-0.1134119625</v>
      </c>
      <c r="AX1055" s="160">
        <f>IF($AU$902&gt;0,IPMT('Assumptions (Solar)'!$V$10,Model!Z$1,'Assumptions (Solar)'!$V$13,'Assumptions (Solar)'!$V$8*Model!$AU$902*('Assumptions (Solar)'!$AS$20*'Assumptions (Solar)'!$AS$2+'Assumptions (Solar)'!$AS$21*'Assumptions (Solar)'!$AS$3)/10^9),0)</f>
        <v>-0.102749564</v>
      </c>
      <c r="AY1055" s="160">
        <f>IF($AU$902&gt;0,IPMT('Assumptions (Solar)'!$V$10,Model!AA$1,'Assumptions (Solar)'!$V$13,'Assumptions (Solar)'!$V$8*Model!$AU$902*('Assumptions (Solar)'!$AS$20*'Assumptions (Solar)'!$AS$2+'Assumptions (Solar)'!$AS$21*'Assumptions (Solar)'!$AS$3)/10^9),0)</f>
        <v>-0.09123417365</v>
      </c>
      <c r="AZ1055" s="160">
        <f>IF($AU$902&gt;0,IPMT('Assumptions (Solar)'!$V$10,Model!AB$1,'Assumptions (Solar)'!$V$13,'Assumptions (Solar)'!$V$8*Model!$AU$902*('Assumptions (Solar)'!$AS$20*'Assumptions (Solar)'!$AS$2+'Assumptions (Solar)'!$AS$21*'Assumptions (Solar)'!$AS$3)/10^9),0)</f>
        <v>-0.07879755203</v>
      </c>
      <c r="BA1055" s="160">
        <f>IF($AU$902&gt;0,IPMT('Assumptions (Solar)'!$V$10,Model!AC$1,'Assumptions (Solar)'!$V$13,'Assumptions (Solar)'!$V$8*Model!$AU$902*('Assumptions (Solar)'!$AS$20*'Assumptions (Solar)'!$AS$2+'Assumptions (Solar)'!$AS$21*'Assumptions (Solar)'!$AS$3)/10^9),0)</f>
        <v>-0.06536600069</v>
      </c>
      <c r="BB1055" s="160">
        <f>IF($AU$902&gt;0,IPMT('Assumptions (Solar)'!$V$10,Model!AD$1,'Assumptions (Solar)'!$V$13,'Assumptions (Solar)'!$V$8*Model!$AU$902*('Assumptions (Solar)'!$AS$20*'Assumptions (Solar)'!$AS$2+'Assumptions (Solar)'!$AS$21*'Assumptions (Solar)'!$AS$3)/10^9),0)</f>
        <v>-0.05085992523</v>
      </c>
      <c r="BC1055" s="160">
        <f>IF($AU$902&gt;0,IPMT('Assumptions (Solar)'!$V$10,Model!AE$1,'Assumptions (Solar)'!$V$13,'Assumptions (Solar)'!$V$8*Model!$AU$902*('Assumptions (Solar)'!$AS$20*'Assumptions (Solar)'!$AS$2+'Assumptions (Solar)'!$AS$21*'Assumptions (Solar)'!$AS$3)/10^9),0)</f>
        <v>-0.03519336374</v>
      </c>
      <c r="BD1055" s="160">
        <f>IF($AU$902&gt;0,IPMT('Assumptions (Solar)'!$V$10,Model!AF$1,'Assumptions (Solar)'!$V$13,'Assumptions (Solar)'!$V$8*Model!$AU$902*('Assumptions (Solar)'!$AS$20*'Assumptions (Solar)'!$AS$2+'Assumptions (Solar)'!$AS$21*'Assumptions (Solar)'!$AS$3)/10^9),0)</f>
        <v>-0.01827347733</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-0.08244034055</v>
      </c>
      <c r="AW1056" s="160">
        <f>IF($AV$902&gt;0,IPMT('Assumptions (Solar)'!$V$10,Model!X$1,'Assumptions (Solar)'!$V$13,'Assumptions (Solar)'!$V$8*Model!$AV$902*('Assumptions (Solar)'!$AT$20*'Assumptions (Solar)'!$AT$2+'Assumptions (Solar)'!$AT$21*'Assumptions (Solar)'!$AT$3)/10^9),0)</f>
        <v>-0.07674952599</v>
      </c>
      <c r="AX1056" s="160">
        <f>IF($AV$902&gt;0,IPMT('Assumptions (Solar)'!$V$10,Model!Y$1,'Assumptions (Solar)'!$V$13,'Assumptions (Solar)'!$V$8*Model!$AV$902*('Assumptions (Solar)'!$AT$20*'Assumptions (Solar)'!$AT$2+'Assumptions (Solar)'!$AT$21*'Assumptions (Solar)'!$AT$3)/10^9),0)</f>
        <v>-0.07060344627</v>
      </c>
      <c r="AY1056" s="160">
        <f>IF($AV$902&gt;0,IPMT('Assumptions (Solar)'!$V$10,Model!Z$1,'Assumptions (Solar)'!$V$13,'Assumptions (Solar)'!$V$8*Model!$AV$902*('Assumptions (Solar)'!$AT$20*'Assumptions (Solar)'!$AT$2+'Assumptions (Solar)'!$AT$21*'Assumptions (Solar)'!$AT$3)/10^9),0)</f>
        <v>-0.06396568017</v>
      </c>
      <c r="AZ1056" s="160">
        <f>IF($AV$902&gt;0,IPMT('Assumptions (Solar)'!$V$10,Model!AA$1,'Assumptions (Solar)'!$V$13,'Assumptions (Solar)'!$V$8*Model!$AV$902*('Assumptions (Solar)'!$AT$20*'Assumptions (Solar)'!$AT$2+'Assumptions (Solar)'!$AT$21*'Assumptions (Solar)'!$AT$3)/10^9),0)</f>
        <v>-0.05679689279</v>
      </c>
      <c r="BA1056" s="160">
        <f>IF($AV$902&gt;0,IPMT('Assumptions (Solar)'!$V$10,Model!AB$1,'Assumptions (Solar)'!$V$13,'Assumptions (Solar)'!$V$8*Model!$AV$902*('Assumptions (Solar)'!$AT$20*'Assumptions (Solar)'!$AT$2+'Assumptions (Solar)'!$AT$21*'Assumptions (Solar)'!$AT$3)/10^9),0)</f>
        <v>-0.04905460241</v>
      </c>
      <c r="BB1056" s="160">
        <f>IF($AV$902&gt;0,IPMT('Assumptions (Solar)'!$V$10,Model!AC$1,'Assumptions (Solar)'!$V$13,'Assumptions (Solar)'!$V$8*Model!$AV$902*('Assumptions (Solar)'!$AT$20*'Assumptions (Solar)'!$AT$2+'Assumptions (Solar)'!$AT$21*'Assumptions (Solar)'!$AT$3)/10^9),0)</f>
        <v>-0.0406929288</v>
      </c>
      <c r="BC1056" s="160">
        <f>IF($AV$902&gt;0,IPMT('Assumptions (Solar)'!$V$10,Model!AD$1,'Assumptions (Solar)'!$V$13,'Assumptions (Solar)'!$V$8*Model!$AV$902*('Assumptions (Solar)'!$AT$20*'Assumptions (Solar)'!$AT$2+'Assumptions (Solar)'!$AT$21*'Assumptions (Solar)'!$AT$3)/10^9),0)</f>
        <v>-0.03166232131</v>
      </c>
      <c r="BD1056" s="160">
        <f>IF($AV$902&gt;0,IPMT('Assumptions (Solar)'!$V$10,Model!AE$1,'Assumptions (Solar)'!$V$13,'Assumptions (Solar)'!$V$8*Model!$AV$902*('Assumptions (Solar)'!$AT$20*'Assumptions (Solar)'!$AT$2+'Assumptions (Solar)'!$AT$21*'Assumptions (Solar)'!$AT$3)/10^9),0)</f>
        <v>-0.02190926521</v>
      </c>
      <c r="BE1056" s="160">
        <f>IF($AV$902&gt;0,IPMT('Assumptions (Solar)'!$V$10,Model!AF$1,'Assumptions (Solar)'!$V$13,'Assumptions (Solar)'!$V$8*Model!$AV$902*('Assumptions (Solar)'!$AT$20*'Assumptions (Solar)'!$AT$2+'Assumptions (Solar)'!$AT$21*'Assumptions (Solar)'!$AT$3)/10^9),0)</f>
        <v>-0.01137596463</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-0.08324492298</v>
      </c>
      <c r="AX1057" s="160">
        <f>IF($AW$902&gt;0,IPMT('Assumptions (Solar)'!$V$10,Model!X$1,'Assumptions (Solar)'!$V$13,'Assumptions (Solar)'!$V$8*Model!$AW$902*('Assumptions (Solar)'!$AU$20*'Assumptions (Solar)'!$AU$2+'Assumptions (Solar)'!$AU$21*'Assumptions (Solar)'!$AU$3)/10^9),0)</f>
        <v>-0.07749856851</v>
      </c>
      <c r="AY1057" s="160">
        <f>IF($AW$902&gt;0,IPMT('Assumptions (Solar)'!$V$10,Model!Y$1,'Assumptions (Solar)'!$V$13,'Assumptions (Solar)'!$V$8*Model!$AW$902*('Assumptions (Solar)'!$AU$20*'Assumptions (Solar)'!$AU$2+'Assumptions (Solar)'!$AU$21*'Assumptions (Solar)'!$AU$3)/10^9),0)</f>
        <v>-0.07129250569</v>
      </c>
      <c r="AZ1057" s="160">
        <f>IF($AW$902&gt;0,IPMT('Assumptions (Solar)'!$V$10,Model!Z$1,'Assumptions (Solar)'!$V$13,'Assumptions (Solar)'!$V$8*Model!$AW$902*('Assumptions (Solar)'!$AU$20*'Assumptions (Solar)'!$AU$2+'Assumptions (Solar)'!$AU$21*'Assumptions (Solar)'!$AU$3)/10^9),0)</f>
        <v>-0.06458995783</v>
      </c>
      <c r="BA1057" s="160">
        <f>IF($AW$902&gt;0,IPMT('Assumptions (Solar)'!$V$10,Model!AA$1,'Assumptions (Solar)'!$V$13,'Assumptions (Solar)'!$V$8*Model!$AW$902*('Assumptions (Solar)'!$AU$20*'Assumptions (Solar)'!$AU$2+'Assumptions (Solar)'!$AU$21*'Assumptions (Solar)'!$AU$3)/10^9),0)</f>
        <v>-0.05735120615</v>
      </c>
      <c r="BB1057" s="160">
        <f>IF($AW$902&gt;0,IPMT('Assumptions (Solar)'!$V$10,Model!AB$1,'Assumptions (Solar)'!$V$13,'Assumptions (Solar)'!$V$8*Model!$AW$902*('Assumptions (Solar)'!$AU$20*'Assumptions (Solar)'!$AU$2+'Assumptions (Solar)'!$AU$21*'Assumptions (Solar)'!$AU$3)/10^9),0)</f>
        <v>-0.04953335433</v>
      </c>
      <c r="BC1057" s="160">
        <f>IF($AW$902&gt;0,IPMT('Assumptions (Solar)'!$V$10,Model!AC$1,'Assumptions (Solar)'!$V$13,'Assumptions (Solar)'!$V$8*Model!$AW$902*('Assumptions (Solar)'!$AU$20*'Assumptions (Solar)'!$AU$2+'Assumptions (Solar)'!$AU$21*'Assumptions (Solar)'!$AU$3)/10^9),0)</f>
        <v>-0.04109007437</v>
      </c>
      <c r="BD1057" s="160">
        <f>IF($AW$902&gt;0,IPMT('Assumptions (Solar)'!$V$10,Model!AD$1,'Assumptions (Solar)'!$V$13,'Assumptions (Solar)'!$V$8*Model!$AW$902*('Assumptions (Solar)'!$AU$20*'Assumptions (Solar)'!$AU$2+'Assumptions (Solar)'!$AU$21*'Assumptions (Solar)'!$AU$3)/10^9),0)</f>
        <v>-0.03197133201</v>
      </c>
      <c r="BE1057" s="160">
        <f>IF($AW$902&gt;0,IPMT('Assumptions (Solar)'!$V$10,Model!AE$1,'Assumptions (Solar)'!$V$13,'Assumptions (Solar)'!$V$8*Model!$AW$902*('Assumptions (Solar)'!$AU$20*'Assumptions (Solar)'!$AU$2+'Assumptions (Solar)'!$AU$21*'Assumptions (Solar)'!$AU$3)/10^9),0)</f>
        <v>-0.02212309026</v>
      </c>
      <c r="BF1057" s="160">
        <f>IF($AW$902&gt;0,IPMT('Assumptions (Solar)'!$V$10,Model!AF$1,'Assumptions (Solar)'!$V$13,'Assumptions (Solar)'!$V$8*Model!$AW$902*('Assumptions (Solar)'!$AU$20*'Assumptions (Solar)'!$AU$2+'Assumptions (Solar)'!$AU$21*'Assumptions (Solar)'!$AU$3)/10^9),0)</f>
        <v>-0.01148698917</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-0.1680990435</v>
      </c>
      <c r="AY1058" s="160">
        <f>IF($AX$902&gt;0,IPMT('Assumptions (Solar)'!$V$10,Model!X$1,'Assumptions (Solar)'!$V$13,'Assumptions (Solar)'!$V$8*Model!$AX$902*('Assumptions (Solar)'!$AV$20*'Assumptions (Solar)'!$AV$2+'Assumptions (Solar)'!$AV$21*'Assumptions (Solar)'!$AV$3)/10^9),0)</f>
        <v>-0.1564952525</v>
      </c>
      <c r="AZ1058" s="160">
        <f>IF($AX$902&gt;0,IPMT('Assumptions (Solar)'!$V$10,Model!Y$1,'Assumptions (Solar)'!$V$13,'Assumptions (Solar)'!$V$8*Model!$AX$902*('Assumptions (Solar)'!$AV$20*'Assumptions (Solar)'!$AV$2+'Assumptions (Solar)'!$AV$21*'Assumptions (Solar)'!$AV$3)/10^9),0)</f>
        <v>-0.1439631582</v>
      </c>
      <c r="BA1058" s="160">
        <f>IF($AX$902&gt;0,IPMT('Assumptions (Solar)'!$V$10,Model!Z$1,'Assumptions (Solar)'!$V$13,'Assumptions (Solar)'!$V$8*Model!$AX$902*('Assumptions (Solar)'!$AV$20*'Assumptions (Solar)'!$AV$2+'Assumptions (Solar)'!$AV$21*'Assumptions (Solar)'!$AV$3)/10^9),0)</f>
        <v>-0.1304284964</v>
      </c>
      <c r="BB1058" s="160">
        <f>IF($AX$902&gt;0,IPMT('Assumptions (Solar)'!$V$10,Model!AA$1,'Assumptions (Solar)'!$V$13,'Assumptions (Solar)'!$V$8*Model!$AX$902*('Assumptions (Solar)'!$AV$20*'Assumptions (Solar)'!$AV$2+'Assumptions (Solar)'!$AV$21*'Assumptions (Solar)'!$AV$3)/10^9),0)</f>
        <v>-0.1158110616</v>
      </c>
      <c r="BC1058" s="160">
        <f>IF($AX$902&gt;0,IPMT('Assumptions (Solar)'!$V$10,Model!AB$1,'Assumptions (Solar)'!$V$13,'Assumptions (Solar)'!$V$8*Model!$AX$902*('Assumptions (Solar)'!$AV$20*'Assumptions (Solar)'!$AV$2+'Assumptions (Solar)'!$AV$21*'Assumptions (Solar)'!$AV$3)/10^9),0)</f>
        <v>-0.100024232</v>
      </c>
      <c r="BD1058" s="160">
        <f>IF($AX$902&gt;0,IPMT('Assumptions (Solar)'!$V$10,Model!AC$1,'Assumptions (Solar)'!$V$13,'Assumptions (Solar)'!$V$8*Model!$AX$902*('Assumptions (Solar)'!$AV$20*'Assumptions (Solar)'!$AV$2+'Assumptions (Solar)'!$AV$21*'Assumptions (Solar)'!$AV$3)/10^9),0)</f>
        <v>-0.08297445602</v>
      </c>
      <c r="BE1058" s="160">
        <f>IF($AX$902&gt;0,IPMT('Assumptions (Solar)'!$V$10,Model!AD$1,'Assumptions (Solar)'!$V$13,'Assumptions (Solar)'!$V$8*Model!$AX$902*('Assumptions (Solar)'!$AV$20*'Assumptions (Solar)'!$AV$2+'Assumptions (Solar)'!$AV$21*'Assumptions (Solar)'!$AV$3)/10^9),0)</f>
        <v>-0.06456069799</v>
      </c>
      <c r="BF1058" s="160">
        <f>IF($AX$902&gt;0,IPMT('Assumptions (Solar)'!$V$10,Model!AE$1,'Assumptions (Solar)'!$V$13,'Assumptions (Solar)'!$V$8*Model!$AX$902*('Assumptions (Solar)'!$AV$20*'Assumptions (Solar)'!$AV$2+'Assumptions (Solar)'!$AV$21*'Assumptions (Solar)'!$AV$3)/10^9),0)</f>
        <v>-0.04467383932</v>
      </c>
      <c r="BG1058" s="160">
        <f>IF($AX$902&gt;0,IPMT('Assumptions (Solar)'!$V$10,Model!AF$1,'Assumptions (Solar)'!$V$13,'Assumptions (Solar)'!$V$8*Model!$AX$902*('Assumptions (Solar)'!$AV$20*'Assumptions (Solar)'!$AV$2+'Assumptions (Solar)'!$AV$21*'Assumptions (Solar)'!$AV$3)/10^9),0)</f>
        <v>-0.02319603195</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-0.169468974</v>
      </c>
      <c r="AZ1059" s="160">
        <f>IF($AY$902&gt;0,IPMT('Assumptions (Solar)'!$V$10,Model!X$1,'Assumptions (Solar)'!$V$13,'Assumptions (Solar)'!$V$8*Model!$AY$902*('Assumptions (Solar)'!$AW$20*'Assumptions (Solar)'!$AW$2+'Assumptions (Solar)'!$AW$21*'Assumptions (Solar)'!$AW$3)/10^9),0)</f>
        <v>-0.1577706174</v>
      </c>
      <c r="BA1059" s="160">
        <f>IF($AY$902&gt;0,IPMT('Assumptions (Solar)'!$V$10,Model!Y$1,'Assumptions (Solar)'!$V$13,'Assumptions (Solar)'!$V$8*Model!$AY$902*('Assumptions (Solar)'!$AW$20*'Assumptions (Solar)'!$AW$2+'Assumptions (Solar)'!$AW$21*'Assumptions (Solar)'!$AW$3)/10^9),0)</f>
        <v>-0.1451363922</v>
      </c>
      <c r="BB1059" s="160">
        <f>IF($AY$902&gt;0,IPMT('Assumptions (Solar)'!$V$10,Model!Z$1,'Assumptions (Solar)'!$V$13,'Assumptions (Solar)'!$V$8*Model!$AY$902*('Assumptions (Solar)'!$AW$20*'Assumptions (Solar)'!$AW$2+'Assumptions (Solar)'!$AW$21*'Assumptions (Solar)'!$AW$3)/10^9),0)</f>
        <v>-0.131491429</v>
      </c>
      <c r="BC1059" s="160">
        <f>IF($AY$902&gt;0,IPMT('Assumptions (Solar)'!$V$10,Model!AA$1,'Assumptions (Solar)'!$V$13,'Assumptions (Solar)'!$V$8*Model!$AY$902*('Assumptions (Solar)'!$AW$20*'Assumptions (Solar)'!$AW$2+'Assumptions (Solar)'!$AW$21*'Assumptions (Solar)'!$AW$3)/10^9),0)</f>
        <v>-0.1167548688</v>
      </c>
      <c r="BD1059" s="160">
        <f>IF($AY$902&gt;0,IPMT('Assumptions (Solar)'!$V$10,Model!AB$1,'Assumptions (Solar)'!$V$13,'Assumptions (Solar)'!$V$8*Model!$AY$902*('Assumptions (Solar)'!$AW$20*'Assumptions (Solar)'!$AW$2+'Assumptions (Solar)'!$AW$21*'Assumptions (Solar)'!$AW$3)/10^9),0)</f>
        <v>-0.1008393838</v>
      </c>
      <c r="BE1059" s="160">
        <f>IF($AY$902&gt;0,IPMT('Assumptions (Solar)'!$V$10,Model!AC$1,'Assumptions (Solar)'!$V$13,'Assumptions (Solar)'!$V$8*Model!$AY$902*('Assumptions (Solar)'!$AW$20*'Assumptions (Solar)'!$AW$2+'Assumptions (Solar)'!$AW$21*'Assumptions (Solar)'!$AW$3)/10^9),0)</f>
        <v>-0.08365065994</v>
      </c>
      <c r="BF1059" s="160">
        <f>IF($AY$902&gt;0,IPMT('Assumptions (Solar)'!$V$10,Model!AD$1,'Assumptions (Solar)'!$V$13,'Assumptions (Solar)'!$V$8*Model!$AY$902*('Assumptions (Solar)'!$AW$20*'Assumptions (Solar)'!$AW$2+'Assumptions (Solar)'!$AW$21*'Assumptions (Solar)'!$AW$3)/10^9),0)</f>
        <v>-0.06508683819</v>
      </c>
      <c r="BG1059" s="160">
        <f>IF($AY$902&gt;0,IPMT('Assumptions (Solar)'!$V$10,Model!AE$1,'Assumptions (Solar)'!$V$13,'Assumptions (Solar)'!$V$8*Model!$AY$902*('Assumptions (Solar)'!$AW$20*'Assumptions (Solar)'!$AW$2+'Assumptions (Solar)'!$AW$21*'Assumptions (Solar)'!$AW$3)/10^9),0)</f>
        <v>-0.04503791071</v>
      </c>
      <c r="BH1059" s="160">
        <f>IF($AY$902&gt;0,IPMT('Assumptions (Solar)'!$V$10,Model!AF$1,'Assumptions (Solar)'!$V$13,'Assumptions (Solar)'!$V$8*Model!$AY$902*('Assumptions (Solar)'!$AW$20*'Assumptions (Solar)'!$AW$2+'Assumptions (Solar)'!$AW$21*'Assumptions (Solar)'!$AW$3)/10^9),0)</f>
        <v>-0.02338506902</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-0.171071723</v>
      </c>
      <c r="BA1060" s="160">
        <f>IF($AZ$902&gt;0,IPMT('Assumptions (Solar)'!$V$10,Model!X$1,'Assumptions (Solar)'!$V$13,'Assumptions (Solar)'!$V$8*Model!$AZ$902*('Assumptions (Solar)'!$AX$20*'Assumptions (Solar)'!$AX$2+'Assumptions (Solar)'!$AX$21*'Assumptions (Solar)'!$AX$3)/10^9),0)</f>
        <v>-0.1592627295</v>
      </c>
      <c r="BB1060" s="160">
        <f>IF($AZ$902&gt;0,IPMT('Assumptions (Solar)'!$V$10,Model!Y$1,'Assumptions (Solar)'!$V$13,'Assumptions (Solar)'!$V$8*Model!$AZ$902*('Assumptions (Solar)'!$AX$20*'Assumptions (Solar)'!$AX$2+'Assumptions (Solar)'!$AX$21*'Assumptions (Solar)'!$AX$3)/10^9),0)</f>
        <v>-0.1465090164</v>
      </c>
      <c r="BC1060" s="160">
        <f>IF($AZ$902&gt;0,IPMT('Assumptions (Solar)'!$V$10,Model!Z$1,'Assumptions (Solar)'!$V$13,'Assumptions (Solar)'!$V$8*Model!$AZ$902*('Assumptions (Solar)'!$AX$20*'Assumptions (Solar)'!$AX$2+'Assumptions (Solar)'!$AX$21*'Assumptions (Solar)'!$AX$3)/10^9),0)</f>
        <v>-0.1327350063</v>
      </c>
      <c r="BD1060" s="160">
        <f>IF($AZ$902&gt;0,IPMT('Assumptions (Solar)'!$V$10,Model!AA$1,'Assumptions (Solar)'!$V$13,'Assumptions (Solar)'!$V$8*Model!$AZ$902*('Assumptions (Solar)'!$AX$20*'Assumptions (Solar)'!$AX$2+'Assumptions (Solar)'!$AX$21*'Assumptions (Solar)'!$AX$3)/10^9),0)</f>
        <v>-0.1178590754</v>
      </c>
      <c r="BE1060" s="160">
        <f>IF($AZ$902&gt;0,IPMT('Assumptions (Solar)'!$V$10,Model!AB$1,'Assumptions (Solar)'!$V$13,'Assumptions (Solar)'!$V$8*Model!$AZ$902*('Assumptions (Solar)'!$AX$20*'Assumptions (Solar)'!$AX$2+'Assumptions (Solar)'!$AX$21*'Assumptions (Solar)'!$AX$3)/10^9),0)</f>
        <v>-0.10179307</v>
      </c>
      <c r="BF1060" s="160">
        <f>IF($AZ$902&gt;0,IPMT('Assumptions (Solar)'!$V$10,Model!AC$1,'Assumptions (Solar)'!$V$13,'Assumptions (Solar)'!$V$8*Model!$AZ$902*('Assumptions (Solar)'!$AX$20*'Assumptions (Solar)'!$AX$2+'Assumptions (Solar)'!$AX$21*'Assumptions (Solar)'!$AX$3)/10^9),0)</f>
        <v>-0.0844417842</v>
      </c>
      <c r="BG1060" s="160">
        <f>IF($AZ$902&gt;0,IPMT('Assumptions (Solar)'!$V$10,Model!AD$1,'Assumptions (Solar)'!$V$13,'Assumptions (Solar)'!$V$8*Model!$AZ$902*('Assumptions (Solar)'!$AX$20*'Assumptions (Solar)'!$AX$2+'Assumptions (Solar)'!$AX$21*'Assumptions (Solar)'!$AX$3)/10^9),0)</f>
        <v>-0.06570239552</v>
      </c>
      <c r="BH1060" s="160">
        <f>IF($AZ$902&gt;0,IPMT('Assumptions (Solar)'!$V$10,Model!AE$1,'Assumptions (Solar)'!$V$13,'Assumptions (Solar)'!$V$8*Model!$AZ$902*('Assumptions (Solar)'!$AX$20*'Assumptions (Solar)'!$AX$2+'Assumptions (Solar)'!$AX$21*'Assumptions (Solar)'!$AX$3)/10^9),0)</f>
        <v>-0.04546385575</v>
      </c>
      <c r="BI1060" s="160">
        <f>IF($AZ$902&gt;0,IPMT('Assumptions (Solar)'!$V$10,Model!AF$1,'Assumptions (Solar)'!$V$13,'Assumptions (Solar)'!$V$8*Model!$AZ$902*('Assumptions (Solar)'!$AX$20*'Assumptions (Solar)'!$AX$2+'Assumptions (Solar)'!$AX$21*'Assumptions (Solar)'!$AX$3)/10^9),0)</f>
        <v>-0.02360623279</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-0.1724244155</v>
      </c>
      <c r="BB1061" s="160">
        <f>IF($BA$902&gt;0,IPMT('Assumptions (Solar)'!$V$10,Model!X$1,'Assumptions (Solar)'!$V$13,'Assumptions (Solar)'!$V$8*Model!$BA$902*('Assumptions (Solar)'!$AY$20*'Assumptions (Solar)'!$AY$2+'Assumptions (Solar)'!$AY$21*'Assumptions (Solar)'!$AY$3)/10^9),0)</f>
        <v>-0.1605220462</v>
      </c>
      <c r="BC1061" s="160">
        <f>IF($BA$902&gt;0,IPMT('Assumptions (Solar)'!$V$10,Model!Y$1,'Assumptions (Solar)'!$V$13,'Assumptions (Solar)'!$V$8*Model!$BA$902*('Assumptions (Solar)'!$AY$20*'Assumptions (Solar)'!$AY$2+'Assumptions (Solar)'!$AY$21*'Assumptions (Solar)'!$AY$3)/10^9),0)</f>
        <v>-0.1476674875</v>
      </c>
      <c r="BD1061" s="160">
        <f>IF($BA$902&gt;0,IPMT('Assumptions (Solar)'!$V$10,Model!Z$1,'Assumptions (Solar)'!$V$13,'Assumptions (Solar)'!$V$8*Model!$BA$902*('Assumptions (Solar)'!$AY$20*'Assumptions (Solar)'!$AY$2+'Assumptions (Solar)'!$AY$21*'Assumptions (Solar)'!$AY$3)/10^9),0)</f>
        <v>-0.133784564</v>
      </c>
      <c r="BE1061" s="160">
        <f>IF($BA$902&gt;0,IPMT('Assumptions (Solar)'!$V$10,Model!AA$1,'Assumptions (Solar)'!$V$13,'Assumptions (Solar)'!$V$8*Model!$BA$902*('Assumptions (Solar)'!$AY$20*'Assumptions (Solar)'!$AY$2+'Assumptions (Solar)'!$AY$21*'Assumptions (Solar)'!$AY$3)/10^9),0)</f>
        <v>-0.1187910066</v>
      </c>
      <c r="BF1061" s="160">
        <f>IF($BA$902&gt;0,IPMT('Assumptions (Solar)'!$V$10,Model!AB$1,'Assumptions (Solar)'!$V$13,'Assumptions (Solar)'!$V$8*Model!$BA$902*('Assumptions (Solar)'!$AY$20*'Assumptions (Solar)'!$AY$2+'Assumptions (Solar)'!$AY$21*'Assumptions (Solar)'!$AY$3)/10^9),0)</f>
        <v>-0.1025979647</v>
      </c>
      <c r="BG1061" s="160">
        <f>IF($BA$902&gt;0,IPMT('Assumptions (Solar)'!$V$10,Model!AC$1,'Assumptions (Solar)'!$V$13,'Assumptions (Solar)'!$V$8*Model!$BA$902*('Assumptions (Solar)'!$AY$20*'Assumptions (Solar)'!$AY$2+'Assumptions (Solar)'!$AY$21*'Assumptions (Solar)'!$AY$3)/10^9),0)</f>
        <v>-0.08510947937</v>
      </c>
      <c r="BH1061" s="160">
        <f>IF($BA$902&gt;0,IPMT('Assumptions (Solar)'!$V$10,Model!AD$1,'Assumptions (Solar)'!$V$13,'Assumptions (Solar)'!$V$8*Model!$BA$902*('Assumptions (Solar)'!$AY$20*'Assumptions (Solar)'!$AY$2+'Assumptions (Solar)'!$AY$21*'Assumptions (Solar)'!$AY$3)/10^9),0)</f>
        <v>-0.06622191524</v>
      </c>
      <c r="BI1061" s="160">
        <f>IF($BA$902&gt;0,IPMT('Assumptions (Solar)'!$V$10,Model!AE$1,'Assumptions (Solar)'!$V$13,'Assumptions (Solar)'!$V$8*Model!$BA$902*('Assumptions (Solar)'!$AY$20*'Assumptions (Solar)'!$AY$2+'Assumptions (Solar)'!$AY$21*'Assumptions (Solar)'!$AY$3)/10^9),0)</f>
        <v>-0.04582334598</v>
      </c>
      <c r="BJ1061" s="160">
        <f>IF($BA$902&gt;0,IPMT('Assumptions (Solar)'!$V$10,Model!AF$1,'Assumptions (Solar)'!$V$13,'Assumptions (Solar)'!$V$8*Model!$BA$902*('Assumptions (Solar)'!$AY$20*'Assumptions (Solar)'!$AY$2+'Assumptions (Solar)'!$AY$21*'Assumptions (Solar)'!$AY$3)/10^9),0)</f>
        <v>-0.02379289118</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0.004643116274</v>
      </c>
      <c r="L1062" s="176">
        <f t="shared" si="43"/>
        <v>0.007428986038</v>
      </c>
      <c r="M1062" s="176">
        <f t="shared" si="43"/>
        <v>0.01472991351</v>
      </c>
      <c r="N1062" s="176">
        <f t="shared" si="43"/>
        <v>0.04907030168</v>
      </c>
      <c r="O1062" s="176">
        <f t="shared" si="43"/>
        <v>0.1769303193</v>
      </c>
      <c r="P1062" s="176">
        <f t="shared" si="43"/>
        <v>0.4681465012</v>
      </c>
      <c r="Q1062" s="176">
        <f t="shared" si="43"/>
        <v>0.8743229418</v>
      </c>
      <c r="R1062" s="176">
        <f t="shared" si="43"/>
        <v>1.751819016</v>
      </c>
      <c r="S1062" s="176">
        <f t="shared" si="43"/>
        <v>3.142808887</v>
      </c>
      <c r="T1062" s="176">
        <f t="shared" si="43"/>
        <v>4.039346957</v>
      </c>
      <c r="U1062" s="176">
        <f t="shared" si="43"/>
        <v>3.90503565</v>
      </c>
      <c r="V1062" s="176">
        <f t="shared" si="43"/>
        <v>3.002781616</v>
      </c>
      <c r="W1062" s="176">
        <f t="shared" si="43"/>
        <v>1.966469513</v>
      </c>
      <c r="X1062" s="176">
        <f t="shared" si="43"/>
        <v>1.731661971</v>
      </c>
      <c r="Y1062" s="176">
        <f t="shared" si="43"/>
        <v>1.852547071</v>
      </c>
      <c r="Z1062" s="176">
        <f t="shared" si="43"/>
        <v>1.698602024</v>
      </c>
      <c r="AA1062" s="176">
        <f t="shared" si="43"/>
        <v>1.687345911</v>
      </c>
      <c r="AB1062" s="176">
        <f t="shared" si="43"/>
        <v>1.882026585</v>
      </c>
      <c r="AC1062" s="176">
        <f t="shared" si="43"/>
        <v>1.908867964</v>
      </c>
      <c r="AD1062" s="176">
        <f t="shared" si="43"/>
        <v>1.815829692</v>
      </c>
      <c r="AE1062" s="176">
        <f t="shared" si="43"/>
        <v>1.766891873</v>
      </c>
      <c r="AF1062" s="176">
        <f t="shared" si="43"/>
        <v>1.715546052</v>
      </c>
      <c r="AG1062" s="176">
        <f t="shared" si="43"/>
        <v>1.661202135</v>
      </c>
      <c r="AH1062" s="176">
        <f t="shared" si="43"/>
        <v>1.603855194</v>
      </c>
      <c r="AI1062" s="176">
        <f t="shared" si="43"/>
        <v>1.56006119</v>
      </c>
      <c r="AJ1062" s="176">
        <f t="shared" si="43"/>
        <v>1.540129373</v>
      </c>
      <c r="AK1062" s="176">
        <f t="shared" si="43"/>
        <v>1.534813055</v>
      </c>
      <c r="AL1062" s="176">
        <f t="shared" si="43"/>
        <v>1.537638975</v>
      </c>
      <c r="AM1062" s="176">
        <f t="shared" si="43"/>
        <v>1.550076126</v>
      </c>
      <c r="AN1062" s="176">
        <f t="shared" si="43"/>
        <v>1.572486516</v>
      </c>
      <c r="AO1062" s="176">
        <f t="shared" si="43"/>
        <v>1.615895225</v>
      </c>
      <c r="AP1062" s="176">
        <f t="shared" si="43"/>
        <v>1.706684905</v>
      </c>
      <c r="AQ1062" s="176">
        <f t="shared" si="43"/>
        <v>1.837238064</v>
      </c>
      <c r="AR1062" s="176">
        <f t="shared" si="43"/>
        <v>2.11247975</v>
      </c>
      <c r="AS1062" s="176">
        <f t="shared" si="43"/>
        <v>2.582959171</v>
      </c>
      <c r="AT1062" s="176">
        <f t="shared" si="43"/>
        <v>2.971638532</v>
      </c>
      <c r="AU1062" s="176">
        <f t="shared" si="43"/>
        <v>3.034086748</v>
      </c>
      <c r="AV1062" s="176">
        <f t="shared" si="43"/>
        <v>2.75894722</v>
      </c>
      <c r="AW1062" s="176">
        <f t="shared" si="43"/>
        <v>2.405801577</v>
      </c>
      <c r="AX1062" s="176">
        <f t="shared" si="43"/>
        <v>2.505604887</v>
      </c>
      <c r="AY1062" s="176">
        <f t="shared" si="43"/>
        <v>2.872524308</v>
      </c>
      <c r="AZ1062" s="176">
        <f t="shared" si="43"/>
        <v>3.071543823</v>
      </c>
      <c r="BA1062" s="176">
        <f t="shared" si="43"/>
        <v>3.238943042</v>
      </c>
      <c r="BB1062" s="176">
        <f t="shared" si="43"/>
        <v>2.743840145</v>
      </c>
      <c r="BC1062" s="176">
        <f t="shared" si="43"/>
        <v>1.708714187</v>
      </c>
      <c r="BD1062" s="176">
        <f t="shared" si="43"/>
        <v>1.027753501</v>
      </c>
      <c r="BE1062" s="176">
        <f t="shared" si="43"/>
        <v>0.6191046648</v>
      </c>
      <c r="BF1062" s="176">
        <f t="shared" si="43"/>
        <v>0.2069092986</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0.004643116274</v>
      </c>
      <c r="L1071" s="160">
        <f>IF($K$902&gt;0,'Assumptions (Solar)'!W$14*Model!$K$902*('Assumptions (Solar)'!$I$20*'Assumptions (Solar)'!$I$2+'Assumptions (Solar)'!$I$21*'Assumptions (Solar)'!$I$3)/10^9,0)</f>
        <v>0.007428986038</v>
      </c>
      <c r="M1071" s="160">
        <f>IF($K$902&gt;0,'Assumptions (Solar)'!X$14*Model!$K$902*('Assumptions (Solar)'!$I$20*'Assumptions (Solar)'!$I$2+'Assumptions (Solar)'!$I$21*'Assumptions (Solar)'!$I$3)/10^9,0)</f>
        <v>0.004457391623</v>
      </c>
      <c r="N1071" s="160">
        <f>IF($K$902&gt;0,'Assumptions (Solar)'!Y$14*Model!$K$902*('Assumptions (Solar)'!$I$20*'Assumptions (Solar)'!$I$2+'Assumptions (Solar)'!$I$21*'Assumptions (Solar)'!$I$3)/10^9,0)</f>
        <v>0.002674434974</v>
      </c>
      <c r="O1071" s="160">
        <f>IF($K$902&gt;0,'Assumptions (Solar)'!Z$14*Model!$K$902*('Assumptions (Solar)'!$I$20*'Assumptions (Solar)'!$I$2+'Assumptions (Solar)'!$I$21*'Assumptions (Solar)'!$I$3)/10^9,0)</f>
        <v>0.002674434974</v>
      </c>
      <c r="P1071" s="160">
        <f>IF($K$902&gt;0,'Assumptions (Solar)'!AA$14*Model!$K$902*('Assumptions (Solar)'!$I$20*'Assumptions (Solar)'!$I$2+'Assumptions (Solar)'!$I$21*'Assumptions (Solar)'!$I$3)/10^9,0)</f>
        <v>0.001337217487</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0.01027252189</v>
      </c>
      <c r="N1073" s="160">
        <f>IF($M$902&gt;0,'Assumptions (Solar)'!W$14*Model!$M$902*('Assumptions (Solar)'!$K$20*'Assumptions (Solar)'!$K$2+'Assumptions (Solar)'!$K$21*'Assumptions (Solar)'!$K$3)/10^9,0)</f>
        <v>0.01643603502</v>
      </c>
      <c r="O1073" s="160">
        <f>IF($M$902&gt;0,'Assumptions (Solar)'!X$14*Model!$M$902*('Assumptions (Solar)'!$K$20*'Assumptions (Solar)'!$K$2+'Assumptions (Solar)'!$K$21*'Assumptions (Solar)'!$K$3)/10^9,0)</f>
        <v>0.009861621014</v>
      </c>
      <c r="P1073" s="160">
        <f>IF($M$902&gt;0,'Assumptions (Solar)'!Y$14*Model!$M$902*('Assumptions (Solar)'!$K$20*'Assumptions (Solar)'!$K$2+'Assumptions (Solar)'!$K$21*'Assumptions (Solar)'!$K$3)/10^9,0)</f>
        <v>0.005916972608</v>
      </c>
      <c r="Q1073" s="160">
        <f>IF($M$902&gt;0,'Assumptions (Solar)'!Z$14*Model!$M$902*('Assumptions (Solar)'!$K$20*'Assumptions (Solar)'!$K$2+'Assumptions (Solar)'!$K$21*'Assumptions (Solar)'!$K$3)/10^9,0)</f>
        <v>0.005916972608</v>
      </c>
      <c r="R1073" s="160">
        <f>IF($M$902&gt;0,'Assumptions (Solar)'!AA$14*Model!$M$902*('Assumptions (Solar)'!$K$20*'Assumptions (Solar)'!$K$2+'Assumptions (Solar)'!$K$21*'Assumptions (Solar)'!$K$3)/10^9,0)</f>
        <v>0.002958486304</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0.02995983169</v>
      </c>
      <c r="O1074" s="177">
        <f>IF($N$902&gt;0,'Assumptions (Solar)'!W$14*Model!$N$902*('Assumptions (Solar)'!$L$20*'Assumptions (Solar)'!$L$2+'Assumptions (Solar)'!$L$21*'Assumptions (Solar)'!$L$3)/10^9,0)</f>
        <v>0.0479357307</v>
      </c>
      <c r="P1074" s="177">
        <f>IF($N$902&gt;0,'Assumptions (Solar)'!X$14*Model!$N$902*('Assumptions (Solar)'!$L$20*'Assumptions (Solar)'!$L$2+'Assumptions (Solar)'!$L$21*'Assumptions (Solar)'!$L$3)/10^9,0)</f>
        <v>0.02876143842</v>
      </c>
      <c r="Q1074" s="177">
        <f>IF($N$902&gt;0,'Assumptions (Solar)'!Y$14*Model!$N$902*('Assumptions (Solar)'!$L$20*'Assumptions (Solar)'!$L$2+'Assumptions (Solar)'!$L$21*'Assumptions (Solar)'!$L$3)/10^9,0)</f>
        <v>0.01725686305</v>
      </c>
      <c r="R1074" s="177">
        <f>IF($N$902&gt;0,'Assumptions (Solar)'!Z$14*Model!$N$902*('Assumptions (Solar)'!$L$20*'Assumptions (Solar)'!$L$2+'Assumptions (Solar)'!$L$21*'Assumptions (Solar)'!$L$3)/10^9,0)</f>
        <v>0.01725686305</v>
      </c>
      <c r="S1074" s="177">
        <f>IF($N$902&gt;0,'Assumptions (Solar)'!AA$14*Model!$N$902*('Assumptions (Solar)'!$L$20*'Assumptions (Solar)'!$L$2+'Assumptions (Solar)'!$L$21*'Assumptions (Solar)'!$L$3)/10^9,0)</f>
        <v>0.008628431526</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0.1164585326</v>
      </c>
      <c r="P1075" s="160">
        <f>IF($O$902&gt;0,'Assumptions (Solar)'!W$14*Model!$O$902*('Assumptions (Solar)'!$M$20*'Assumptions (Solar)'!$M$2+'Assumptions (Solar)'!$M$21*'Assumptions (Solar)'!$M$3)/10^9,0)</f>
        <v>0.1863336521</v>
      </c>
      <c r="Q1075" s="160">
        <f>IF($O$902&gt;0,'Assumptions (Solar)'!X$14*Model!$O$902*('Assumptions (Solar)'!$M$20*'Assumptions (Solar)'!$M$2+'Assumptions (Solar)'!$M$21*'Assumptions (Solar)'!$M$3)/10^9,0)</f>
        <v>0.1118001913</v>
      </c>
      <c r="R1075" s="160">
        <f>IF($O$902&gt;0,'Assumptions (Solar)'!Y$14*Model!$O$902*('Assumptions (Solar)'!$M$20*'Assumptions (Solar)'!$M$2+'Assumptions (Solar)'!$M$21*'Assumptions (Solar)'!$M$3)/10^9,0)</f>
        <v>0.06708011476</v>
      </c>
      <c r="S1075" s="160">
        <f>IF($O$902&gt;0,'Assumptions (Solar)'!Z$14*Model!$O$902*('Assumptions (Solar)'!$M$20*'Assumptions (Solar)'!$M$2+'Assumptions (Solar)'!$M$21*'Assumptions (Solar)'!$M$3)/10^9,0)</f>
        <v>0.06708011476</v>
      </c>
      <c r="T1075" s="160">
        <f>IF($O$902&gt;0,'Assumptions (Solar)'!AA$14*Model!$O$902*('Assumptions (Solar)'!$M$20*'Assumptions (Solar)'!$M$2+'Assumptions (Solar)'!$M$21*'Assumptions (Solar)'!$M$3)/10^9,0)</f>
        <v>0.03354005738</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0.2457972206</v>
      </c>
      <c r="Q1076" s="177">
        <f>IF($P$902&gt;0,'Assumptions (Solar)'!W$14*Model!$P$902*('Assumptions (Solar)'!$N$20*'Assumptions (Solar)'!$N$2+'Assumptions (Solar)'!$N$21*'Assumptions (Solar)'!$N$3)/10^9,0)</f>
        <v>0.3932755529</v>
      </c>
      <c r="R1076" s="177">
        <f>IF($P$902&gt;0,'Assumptions (Solar)'!X$14*Model!$P$902*('Assumptions (Solar)'!$N$20*'Assumptions (Solar)'!$N$2+'Assumptions (Solar)'!$N$21*'Assumptions (Solar)'!$N$3)/10^9,0)</f>
        <v>0.2359653317</v>
      </c>
      <c r="S1076" s="177">
        <f>IF($P$902&gt;0,'Assumptions (Solar)'!Y$14*Model!$P$902*('Assumptions (Solar)'!$N$20*'Assumptions (Solar)'!$N$2+'Assumptions (Solar)'!$N$21*'Assumptions (Solar)'!$N$3)/10^9,0)</f>
        <v>0.141579199</v>
      </c>
      <c r="T1076" s="177">
        <f>IF($P$902&gt;0,'Assumptions (Solar)'!Z$14*Model!$P$902*('Assumptions (Solar)'!$N$20*'Assumptions (Solar)'!$N$2+'Assumptions (Solar)'!$N$21*'Assumptions (Solar)'!$N$3)/10^9,0)</f>
        <v>0.141579199</v>
      </c>
      <c r="U1076" s="177">
        <f>IF($P$902&gt;0,'Assumptions (Solar)'!AA$14*Model!$P$902*('Assumptions (Solar)'!$N$20*'Assumptions (Solar)'!$N$2+'Assumptions (Solar)'!$N$21*'Assumptions (Solar)'!$N$3)/10^9,0)</f>
        <v>0.07078959952</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0.346073362</v>
      </c>
      <c r="R1077" s="160">
        <f>IF($Q$902&gt;0,'Assumptions (Solar)'!W$14*Model!$Q$902*('Assumptions (Solar)'!$O$20*'Assumptions (Solar)'!$O$2+'Assumptions (Solar)'!$O$21*'Assumptions (Solar)'!$O$3)/10^9,0)</f>
        <v>0.5537173791</v>
      </c>
      <c r="S1077" s="160">
        <f>IF($Q$902&gt;0,'Assumptions (Solar)'!X$14*Model!$Q$902*('Assumptions (Solar)'!$O$20*'Assumptions (Solar)'!$O$2+'Assumptions (Solar)'!$O$21*'Assumptions (Solar)'!$O$3)/10^9,0)</f>
        <v>0.3322304275</v>
      </c>
      <c r="T1077" s="160">
        <f>IF($Q$902&gt;0,'Assumptions (Solar)'!Y$14*Model!$Q$902*('Assumptions (Solar)'!$O$20*'Assumptions (Solar)'!$O$2+'Assumptions (Solar)'!$O$21*'Assumptions (Solar)'!$O$3)/10^9,0)</f>
        <v>0.1993382565</v>
      </c>
      <c r="U1077" s="160">
        <f>IF($Q$902&gt;0,'Assumptions (Solar)'!Z$14*Model!$Q$902*('Assumptions (Solar)'!$O$20*'Assumptions (Solar)'!$O$2+'Assumptions (Solar)'!$O$21*'Assumptions (Solar)'!$O$3)/10^9,0)</f>
        <v>0.1993382565</v>
      </c>
      <c r="V1077" s="160">
        <f>IF($Q$902&gt;0,'Assumptions (Solar)'!AA$14*Model!$Q$902*('Assumptions (Solar)'!$O$20*'Assumptions (Solar)'!$O$2+'Assumptions (Solar)'!$O$21*'Assumptions (Solar)'!$O$3)/10^9,0)</f>
        <v>0.09966912825</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0.8748408409</v>
      </c>
      <c r="S1078" s="177">
        <f>IF($R$902&gt;0,'Assumptions (Solar)'!W$14*Model!$R$902*('Assumptions (Solar)'!$P$20*'Assumptions (Solar)'!$P$2+'Assumptions (Solar)'!$P$21*'Assumptions (Solar)'!$P$3)/10^9,0)</f>
        <v>1.399745345</v>
      </c>
      <c r="T1078" s="177">
        <f>IF($R$902&gt;0,'Assumptions (Solar)'!X$14*Model!$R$902*('Assumptions (Solar)'!$P$20*'Assumptions (Solar)'!$P$2+'Assumptions (Solar)'!$P$21*'Assumptions (Solar)'!$P$3)/10^9,0)</f>
        <v>0.8398472072</v>
      </c>
      <c r="U1078" s="177">
        <f>IF($R$902&gt;0,'Assumptions (Solar)'!Y$14*Model!$R$902*('Assumptions (Solar)'!$P$20*'Assumptions (Solar)'!$P$2+'Assumptions (Solar)'!$P$21*'Assumptions (Solar)'!$P$3)/10^9,0)</f>
        <v>0.5039083243</v>
      </c>
      <c r="V1078" s="177">
        <f>IF($R$902&gt;0,'Assumptions (Solar)'!Z$14*Model!$R$902*('Assumptions (Solar)'!$P$20*'Assumptions (Solar)'!$P$2+'Assumptions (Solar)'!$P$21*'Assumptions (Solar)'!$P$3)/10^9,0)</f>
        <v>0.5039083243</v>
      </c>
      <c r="W1078" s="177">
        <f>IF($R$902&gt;0,'Assumptions (Solar)'!AA$14*Model!$R$902*('Assumptions (Solar)'!$P$20*'Assumptions (Solar)'!$P$2+'Assumptions (Solar)'!$P$21*'Assumptions (Solar)'!$P$3)/10^9,0)</f>
        <v>0.2519541622</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1.193545369</v>
      </c>
      <c r="T1079" s="160">
        <f>IF($S$902&gt;0,'Assumptions (Solar)'!W$14*Model!$S$902*('Assumptions (Solar)'!$Q$20*'Assumptions (Solar)'!$Q$2+'Assumptions (Solar)'!$Q$21*'Assumptions (Solar)'!$Q$3)/10^9,0)</f>
        <v>1.90967259</v>
      </c>
      <c r="U1079" s="160">
        <f>IF($S$902&gt;0,'Assumptions (Solar)'!X$14*Model!$S$902*('Assumptions (Solar)'!$Q$20*'Assumptions (Solar)'!$Q$2+'Assumptions (Solar)'!$Q$21*'Assumptions (Solar)'!$Q$3)/10^9,0)</f>
        <v>1.145803554</v>
      </c>
      <c r="V1079" s="160">
        <f>IF($S$902&gt;0,'Assumptions (Solar)'!Y$14*Model!$S$902*('Assumptions (Solar)'!$Q$20*'Assumptions (Solar)'!$Q$2+'Assumptions (Solar)'!$Q$21*'Assumptions (Solar)'!$Q$3)/10^9,0)</f>
        <v>0.6874821323</v>
      </c>
      <c r="W1079" s="160">
        <f>IF($S$902&gt;0,'Assumptions (Solar)'!Z$14*Model!$S$902*('Assumptions (Solar)'!$Q$20*'Assumptions (Solar)'!$Q$2+'Assumptions (Solar)'!$Q$21*'Assumptions (Solar)'!$Q$3)/10^9,0)</f>
        <v>0.6874821323</v>
      </c>
      <c r="X1079" s="160">
        <f>IF($S$902&gt;0,'Assumptions (Solar)'!AA$14*Model!$S$902*('Assumptions (Solar)'!$Q$20*'Assumptions (Solar)'!$Q$2+'Assumptions (Solar)'!$Q$21*'Assumptions (Solar)'!$Q$3)/10^9,0)</f>
        <v>0.3437410662</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0.9153696467</v>
      </c>
      <c r="U1080" s="160">
        <f>IF($T$902&gt;0,'Assumptions (Solar)'!W$14*Model!$T$902*('Assumptions (Solar)'!$R$20*'Assumptions (Solar)'!$R$2+'Assumptions (Solar)'!$R$21*'Assumptions (Solar)'!$R$3)/10^9,0)</f>
        <v>1.464591435</v>
      </c>
      <c r="V1080" s="160">
        <f>IF($T$902&gt;0,'Assumptions (Solar)'!X$14*Model!$T$902*('Assumptions (Solar)'!$R$20*'Assumptions (Solar)'!$R$2+'Assumptions (Solar)'!$R$21*'Assumptions (Solar)'!$R$3)/10^9,0)</f>
        <v>0.8787548608</v>
      </c>
      <c r="W1080" s="160">
        <f>IF($T$902&gt;0,'Assumptions (Solar)'!Y$14*Model!$T$902*('Assumptions (Solar)'!$R$20*'Assumptions (Solar)'!$R$2+'Assumptions (Solar)'!$R$21*'Assumptions (Solar)'!$R$3)/10^9,0)</f>
        <v>0.5272529165</v>
      </c>
      <c r="X1080" s="160">
        <f>IF($T$902&gt;0,'Assumptions (Solar)'!Z$14*Model!$T$902*('Assumptions (Solar)'!$R$20*'Assumptions (Solar)'!$R$2+'Assumptions (Solar)'!$R$21*'Assumptions (Solar)'!$R$3)/10^9,0)</f>
        <v>0.5272529165</v>
      </c>
      <c r="Y1080" s="160">
        <f>IF($T$902&gt;0,'Assumptions (Solar)'!AA$14*Model!$T$902*('Assumptions (Solar)'!$R$20*'Assumptions (Solar)'!$R$2+'Assumptions (Solar)'!$R$21*'Assumptions (Solar)'!$R$3)/10^9,0)</f>
        <v>0.2636264583</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0.5206044812</v>
      </c>
      <c r="V1081" s="160">
        <f>IF($U$902&gt;0,'Assumptions (Solar)'!W$14*Model!$U$902*('Assumptions (Solar)'!$S$20*'Assumptions (Solar)'!$S$2+'Assumptions (Solar)'!$S$21*'Assumptions (Solar)'!$S$3)/10^9,0)</f>
        <v>0.8329671699</v>
      </c>
      <c r="W1081" s="160">
        <f>IF($U$902&gt;0,'Assumptions (Solar)'!X$14*Model!$U$902*('Assumptions (Solar)'!$S$20*'Assumptions (Solar)'!$S$2+'Assumptions (Solar)'!$S$21*'Assumptions (Solar)'!$S$3)/10^9,0)</f>
        <v>0.4997803019</v>
      </c>
      <c r="X1081" s="160">
        <f>IF($U$902&gt;0,'Assumptions (Solar)'!Y$14*Model!$U$902*('Assumptions (Solar)'!$S$20*'Assumptions (Solar)'!$S$2+'Assumptions (Solar)'!$S$21*'Assumptions (Solar)'!$S$3)/10^9,0)</f>
        <v>0.2998681812</v>
      </c>
      <c r="Y1081" s="160">
        <f>IF($U$902&gt;0,'Assumptions (Solar)'!Z$14*Model!$U$902*('Assumptions (Solar)'!$S$20*'Assumptions (Solar)'!$S$2+'Assumptions (Solar)'!$S$21*'Assumptions (Solar)'!$S$3)/10^9,0)</f>
        <v>0.2998681812</v>
      </c>
      <c r="Z1081" s="160">
        <f>IF($U$902&gt;0,'Assumptions (Solar)'!AA$14*Model!$U$902*('Assumptions (Solar)'!$S$20*'Assumptions (Solar)'!$S$2+'Assumptions (Solar)'!$S$21*'Assumptions (Solar)'!$S$3)/10^9,0)</f>
        <v>0.1499340906</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0.560799807</v>
      </c>
      <c r="Y1084" s="160">
        <f>IF($X$902&gt;0,'Assumptions (Solar)'!W14*Model!$X$902*('Assumptions (Solar)'!$V$20*'Assumptions (Solar)'!$V$2+'Assumptions (Solar)'!$V$21*'Assumptions (Solar)'!$V$3)/10^9,0)</f>
        <v>0.8972796912</v>
      </c>
      <c r="Z1084" s="160">
        <f>IF($X$902&gt;0,'Assumptions (Solar)'!X14*Model!$X$902*('Assumptions (Solar)'!$V$20*'Assumptions (Solar)'!$V$2+'Assumptions (Solar)'!$V$21*'Assumptions (Solar)'!$V$3)/10^9,0)</f>
        <v>0.5383678147</v>
      </c>
      <c r="AA1084" s="160">
        <f>IF($X$902&gt;0,'Assumptions (Solar)'!Y14*Model!$X$902*('Assumptions (Solar)'!$V$20*'Assumptions (Solar)'!$V$2+'Assumptions (Solar)'!$V$21*'Assumptions (Solar)'!$V$3)/10^9,0)</f>
        <v>0.3230206888</v>
      </c>
      <c r="AB1084" s="160">
        <f>IF($X$902&gt;0,'Assumptions (Solar)'!Z14*Model!$X$902*('Assumptions (Solar)'!$V$20*'Assumptions (Solar)'!$V$2+'Assumptions (Solar)'!$V$21*'Assumptions (Solar)'!$V$3)/10^9,0)</f>
        <v>0.3230206888</v>
      </c>
      <c r="AC1084" s="160">
        <f>IF($X$902&gt;0,'Assumptions (Solar)'!AA14*Model!$X$902*('Assumptions (Solar)'!$V$20*'Assumptions (Solar)'!$V$2+'Assumptions (Solar)'!$V$21*'Assumptions (Solar)'!$V$3)/10^9,0)</f>
        <v>0.1615103444</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0.3917727404</v>
      </c>
      <c r="Z1085" s="160">
        <f>IF($Y$902&gt;0,'Assumptions (Solar)'!W14*Model!$Y$902*('Assumptions (Solar)'!$W$20*'Assumptions (Solar)'!$W$2+'Assumptions (Solar)'!$W$21*'Assumptions (Solar)'!$W$3)/10^9,0)</f>
        <v>0.6268363847</v>
      </c>
      <c r="AA1085" s="160">
        <f>IF($Y$902&gt;0,'Assumptions (Solar)'!X14*Model!$Y$902*('Assumptions (Solar)'!$W$20*'Assumptions (Solar)'!$W$2+'Assumptions (Solar)'!$W$21*'Assumptions (Solar)'!$W$3)/10^9,0)</f>
        <v>0.3761018308</v>
      </c>
      <c r="AB1085" s="160">
        <f>IF($Y$902&gt;0,'Assumptions (Solar)'!Y14*Model!$Y$902*('Assumptions (Solar)'!$W$20*'Assumptions (Solar)'!$W$2+'Assumptions (Solar)'!$W$21*'Assumptions (Solar)'!$W$3)/10^9,0)</f>
        <v>0.2256610985</v>
      </c>
      <c r="AC1085" s="160">
        <f>IF($Y$902&gt;0,'Assumptions (Solar)'!Z14*Model!$Y$902*('Assumptions (Solar)'!$W$20*'Assumptions (Solar)'!$W$2+'Assumptions (Solar)'!$W$21*'Assumptions (Solar)'!$W$3)/10^9,0)</f>
        <v>0.2256610985</v>
      </c>
      <c r="AD1085" s="160">
        <f>IF($Y$902&gt;0,'Assumptions (Solar)'!AA14*Model!$Y$902*('Assumptions (Solar)'!$W$20*'Assumptions (Solar)'!$W$2+'Assumptions (Solar)'!$W$21*'Assumptions (Solar)'!$W$3)/10^9,0)</f>
        <v>0.1128305492</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0.3834637336</v>
      </c>
      <c r="AA1086" s="160">
        <f>IF($Z$902&gt;0,'Assumptions (Solar)'!W14*Model!$Z$902*('Assumptions (Solar)'!$X$20*'Assumptions (Solar)'!$X$2+'Assumptions (Solar)'!$X$21*'Assumptions (Solar)'!$X$3)/10^9,0)</f>
        <v>0.6135419738</v>
      </c>
      <c r="AB1086" s="160">
        <f>IF($Z$902&gt;0,'Assumptions (Solar)'!X14*Model!$Z$902*('Assumptions (Solar)'!$X$20*'Assumptions (Solar)'!$X$2+'Assumptions (Solar)'!$X$21*'Assumptions (Solar)'!$X$3)/10^9,0)</f>
        <v>0.3681251843</v>
      </c>
      <c r="AC1086" s="160">
        <f>IF($Z$902&gt;0,'Assumptions (Solar)'!Y14*Model!$Z$902*('Assumptions (Solar)'!$X$20*'Assumptions (Solar)'!$X$2+'Assumptions (Solar)'!$X$21*'Assumptions (Solar)'!$X$3)/10^9,0)</f>
        <v>0.2208751106</v>
      </c>
      <c r="AD1086" s="160">
        <f>IF($Z$902&gt;0,'Assumptions (Solar)'!Z14*Model!$Z$902*('Assumptions (Solar)'!$X$20*'Assumptions (Solar)'!$X$2+'Assumptions (Solar)'!$X$21*'Assumptions (Solar)'!$X$3)/10^9,0)</f>
        <v>0.2208751106</v>
      </c>
      <c r="AE1086" s="160">
        <f>IF($Z$902&gt;0,'Assumptions (Solar)'!AA14*Model!$Z$902*('Assumptions (Solar)'!$X$20*'Assumptions (Solar)'!$X$2+'Assumptions (Solar)'!$X$21*'Assumptions (Solar)'!$X$3)/10^9,0)</f>
        <v>0.1104375553</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0.3746814176</v>
      </c>
      <c r="AB1087" s="160">
        <f>IF($AA$902&gt;0,'Assumptions (Solar)'!W14*Model!$AA$902*('Assumptions (Solar)'!$Y$20*'Assumptions (Solar)'!$Y$2+'Assumptions (Solar)'!$Y$21*'Assumptions (Solar)'!$Y$3)/10^9,0)</f>
        <v>0.5994902682</v>
      </c>
      <c r="AC1087" s="160">
        <f>IF($AA$902&gt;0,'Assumptions (Solar)'!X14*Model!$AA$902*('Assumptions (Solar)'!$Y$20*'Assumptions (Solar)'!$Y$2+'Assumptions (Solar)'!$Y$21*'Assumptions (Solar)'!$Y$3)/10^9,0)</f>
        <v>0.3596941609</v>
      </c>
      <c r="AD1087" s="160">
        <f>IF($AA$902&gt;0,'Assumptions (Solar)'!Y14*Model!$AA$902*('Assumptions (Solar)'!$Y$20*'Assumptions (Solar)'!$Y$2+'Assumptions (Solar)'!$Y$21*'Assumptions (Solar)'!$Y$3)/10^9,0)</f>
        <v>0.2158164966</v>
      </c>
      <c r="AE1087" s="160">
        <f>IF($AA$902&gt;0,'Assumptions (Solar)'!Z14*Model!$AA$902*('Assumptions (Solar)'!$Y$20*'Assumptions (Solar)'!$Y$2+'Assumptions (Solar)'!$Y$21*'Assumptions (Solar)'!$Y$3)/10^9,0)</f>
        <v>0.2158164966</v>
      </c>
      <c r="AF1087" s="160">
        <f>IF($AA$902&gt;0,'Assumptions (Solar)'!AA14*Model!$AA$902*('Assumptions (Solar)'!$Y$20*'Assumptions (Solar)'!$Y$2+'Assumptions (Solar)'!$Y$21*'Assumptions (Solar)'!$Y$3)/10^9,0)</f>
        <v>0.1079082483</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0.3657293447</v>
      </c>
      <c r="AC1088" s="160">
        <f>IF($AB$902&gt;0,'Assumptions (Solar)'!W14*Model!$AB$902*('Assumptions (Solar)'!$Z$20*'Assumptions (Solar)'!$Z$2+'Assumptions (Solar)'!$Z$21*'Assumptions (Solar)'!$Z$3)/10^9,0)</f>
        <v>0.5851669515</v>
      </c>
      <c r="AD1088" s="160">
        <f>IF($AB$902&gt;0,'Assumptions (Solar)'!X14*Model!$AB$902*('Assumptions (Solar)'!$Z$20*'Assumptions (Solar)'!$Z$2+'Assumptions (Solar)'!$Z$21*'Assumptions (Solar)'!$Z$3)/10^9,0)</f>
        <v>0.3511001709</v>
      </c>
      <c r="AE1088" s="160">
        <f>IF($AB$902&gt;0,'Assumptions (Solar)'!Y14*Model!$AB$902*('Assumptions (Solar)'!$Z$20*'Assumptions (Solar)'!$Z$2+'Assumptions (Solar)'!$Z$21*'Assumptions (Solar)'!$Z$3)/10^9,0)</f>
        <v>0.2106601025</v>
      </c>
      <c r="AF1088" s="160">
        <f>IF($AB$902&gt;0,'Assumptions (Solar)'!Z14*Model!$AB$902*('Assumptions (Solar)'!$Z$20*'Assumptions (Solar)'!$Z$2+'Assumptions (Solar)'!$Z$21*'Assumptions (Solar)'!$Z$3)/10^9,0)</f>
        <v>0.2106601025</v>
      </c>
      <c r="AG1088" s="160">
        <f>IF($AB$902&gt;0,'Assumptions (Solar)'!AA14*Model!$AB$902*('Assumptions (Solar)'!$Z$20*'Assumptions (Solar)'!$Z$2+'Assumptions (Solar)'!$Z$21*'Assumptions (Solar)'!$Z$3)/10^9,0)</f>
        <v>0.1053300513</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0.3559602985</v>
      </c>
      <c r="AD1089" s="160">
        <f>IF($AC$902&gt;0,'Assumptions (Solar)'!W14*Model!$AC$902*('Assumptions (Solar)'!$AA$20*'Assumptions (Solar)'!$AA$2+'Assumptions (Solar)'!$AA$21*'Assumptions (Solar)'!$AA$3)/10^9,0)</f>
        <v>0.5695364776</v>
      </c>
      <c r="AE1089" s="160">
        <f>IF($AC$902&gt;0,'Assumptions (Solar)'!X14*Model!$AC$902*('Assumptions (Solar)'!$AA$20*'Assumptions (Solar)'!$AA$2+'Assumptions (Solar)'!$AA$21*'Assumptions (Solar)'!$AA$3)/10^9,0)</f>
        <v>0.3417218866</v>
      </c>
      <c r="AF1089" s="160">
        <f>IF($AC$902&gt;0,'Assumptions (Solar)'!Y14*Model!$AC$902*('Assumptions (Solar)'!$AA$20*'Assumptions (Solar)'!$AA$2+'Assumptions (Solar)'!$AA$21*'Assumptions (Solar)'!$AA$3)/10^9,0)</f>
        <v>0.2050331319</v>
      </c>
      <c r="AG1089" s="160">
        <f>IF($AC$902&gt;0,'Assumptions (Solar)'!Z14*Model!$AC$902*('Assumptions (Solar)'!$AA$20*'Assumptions (Solar)'!$AA$2+'Assumptions (Solar)'!$AA$21*'Assumptions (Solar)'!$AA$3)/10^9,0)</f>
        <v>0.2050331319</v>
      </c>
      <c r="AH1089" s="160">
        <f>IF($AC$902&gt;0,'Assumptions (Solar)'!AA14*Model!$AC$902*('Assumptions (Solar)'!$AA$20*'Assumptions (Solar)'!$AA$2+'Assumptions (Solar)'!$AA$21*'Assumptions (Solar)'!$AA$3)/10^9,0)</f>
        <v>0.102516566</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0.3456708876</v>
      </c>
      <c r="AE1090" s="160">
        <f>IF($AD$902&gt;0,'Assumptions (Solar)'!W14*Model!$AD$902*('Assumptions (Solar)'!$AB$20*'Assumptions (Solar)'!$AB$2+'Assumptions (Solar)'!$AB$21*'Assumptions (Solar)'!$AB$3)/10^9,0)</f>
        <v>0.5530734201</v>
      </c>
      <c r="AF1090" s="160">
        <f>IF($AD$902&gt;0,'Assumptions (Solar)'!X14*Model!$AD$902*('Assumptions (Solar)'!$AB$20*'Assumptions (Solar)'!$AB$2+'Assumptions (Solar)'!$AB$21*'Assumptions (Solar)'!$AB$3)/10^9,0)</f>
        <v>0.3318440521</v>
      </c>
      <c r="AG1090" s="160">
        <f>IF($AD$902&gt;0,'Assumptions (Solar)'!Y14*Model!$AD$902*('Assumptions (Solar)'!$AB$20*'Assumptions (Solar)'!$AB$2+'Assumptions (Solar)'!$AB$21*'Assumptions (Solar)'!$AB$3)/10^9,0)</f>
        <v>0.1991064312</v>
      </c>
      <c r="AH1090" s="160">
        <f>IF($AD$902&gt;0,'Assumptions (Solar)'!Z14*Model!$AD$902*('Assumptions (Solar)'!$AB$20*'Assumptions (Solar)'!$AB$2+'Assumptions (Solar)'!$AB$21*'Assumptions (Solar)'!$AB$3)/10^9,0)</f>
        <v>0.1991064312</v>
      </c>
      <c r="AI1090" s="160">
        <f>IF($AD$902&gt;0,'Assumptions (Solar)'!AA14*Model!$AD$902*('Assumptions (Solar)'!$AB$20*'Assumptions (Solar)'!$AB$2+'Assumptions (Solar)'!$AB$21*'Assumptions (Solar)'!$AB$3)/10^9,0)</f>
        <v>0.09955321562</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0.3351824119</v>
      </c>
      <c r="AF1091" s="160">
        <f>IF($AE$902&gt;0,'Assumptions (Solar)'!W14*Model!$AE$902*('Assumptions (Solar)'!$AC$20*'Assumptions (Solar)'!$AC$2+'Assumptions (Solar)'!$AC$21*'Assumptions (Solar)'!$AC$3)/10^9,0)</f>
        <v>0.5362918591</v>
      </c>
      <c r="AG1091" s="160">
        <f>IF($AE$902&gt;0,'Assumptions (Solar)'!X14*Model!$AE$902*('Assumptions (Solar)'!$AC$20*'Assumptions (Solar)'!$AC$2+'Assumptions (Solar)'!$AC$21*'Assumptions (Solar)'!$AC$3)/10^9,0)</f>
        <v>0.3217751154</v>
      </c>
      <c r="AH1091" s="160">
        <f>IF($AE$902&gt;0,'Assumptions (Solar)'!Y14*Model!$AE$902*('Assumptions (Solar)'!$AC$20*'Assumptions (Solar)'!$AC$2+'Assumptions (Solar)'!$AC$21*'Assumptions (Solar)'!$AC$3)/10^9,0)</f>
        <v>0.1930650693</v>
      </c>
      <c r="AI1091" s="160">
        <f>IF($AE$902&gt;0,'Assumptions (Solar)'!Z14*Model!$AE$902*('Assumptions (Solar)'!$AC$20*'Assumptions (Solar)'!$AC$2+'Assumptions (Solar)'!$AC$21*'Assumptions (Solar)'!$AC$3)/10^9,0)</f>
        <v>0.1930650693</v>
      </c>
      <c r="AJ1091" s="160">
        <f>IF($AE$902&gt;0,'Assumptions (Solar)'!AA14*Model!$AE$902*('Assumptions (Solar)'!$AC$20*'Assumptions (Solar)'!$AC$2+'Assumptions (Solar)'!$AC$21*'Assumptions (Solar)'!$AC$3)/10^9,0)</f>
        <v>0.09653253463</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0.3238086577</v>
      </c>
      <c r="AG1092" s="160">
        <f>IF($AF$902&gt;0,'Assumptions (Solar)'!W14*Model!$AF$902*('Assumptions (Solar)'!$AD$20*'Assumptions (Solar)'!$AD$2+'Assumptions (Solar)'!$AD$21*'Assumptions (Solar)'!$AD$3)/10^9,0)</f>
        <v>0.5180938524</v>
      </c>
      <c r="AH1092" s="160">
        <f>IF($AF$902&gt;0,'Assumptions (Solar)'!X14*Model!$AF$902*('Assumptions (Solar)'!$AD$20*'Assumptions (Solar)'!$AD$2+'Assumptions (Solar)'!$AD$21*'Assumptions (Solar)'!$AD$3)/10^9,0)</f>
        <v>0.3108563114</v>
      </c>
      <c r="AI1092" s="160">
        <f>IF($AF$902&gt;0,'Assumptions (Solar)'!Y14*Model!$AF$902*('Assumptions (Solar)'!$AD$20*'Assumptions (Solar)'!$AD$2+'Assumptions (Solar)'!$AD$21*'Assumptions (Solar)'!$AD$3)/10^9,0)</f>
        <v>0.1865137869</v>
      </c>
      <c r="AJ1092" s="160">
        <f>IF($AF$902&gt;0,'Assumptions (Solar)'!Z14*Model!$AF$902*('Assumptions (Solar)'!$AD$20*'Assumptions (Solar)'!$AD$2+'Assumptions (Solar)'!$AD$21*'Assumptions (Solar)'!$AD$3)/10^9,0)</f>
        <v>0.1865137869</v>
      </c>
      <c r="AK1092" s="160">
        <f>IF($AF$902&gt;0,'Assumptions (Solar)'!AA14*Model!$AF$902*('Assumptions (Solar)'!$AD$20*'Assumptions (Solar)'!$AD$2+'Assumptions (Solar)'!$AD$21*'Assumptions (Solar)'!$AD$3)/10^9,0)</f>
        <v>0.09325689343</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0.3118635526</v>
      </c>
      <c r="AH1093" s="160">
        <f>IF($AG$902&gt;0,'Assumptions (Solar)'!W14*Model!$AG$902*('Assumptions (Solar)'!$AE$20*'Assumptions (Solar)'!$AE$2+'Assumptions (Solar)'!$AE$21*'Assumptions (Solar)'!$AE$3)/10^9,0)</f>
        <v>0.4989816841</v>
      </c>
      <c r="AI1093" s="160">
        <f>IF($AG$902&gt;0,'Assumptions (Solar)'!X14*Model!$AG$902*('Assumptions (Solar)'!$AE$20*'Assumptions (Solar)'!$AE$2+'Assumptions (Solar)'!$AE$21*'Assumptions (Solar)'!$AE$3)/10^9,0)</f>
        <v>0.2993890105</v>
      </c>
      <c r="AJ1093" s="160">
        <f>IF($AG$902&gt;0,'Assumptions (Solar)'!Y14*Model!$AG$902*('Assumptions (Solar)'!$AE$20*'Assumptions (Solar)'!$AE$2+'Assumptions (Solar)'!$AE$21*'Assumptions (Solar)'!$AE$3)/10^9,0)</f>
        <v>0.1796334063</v>
      </c>
      <c r="AK1093" s="160">
        <f>IF($AG$902&gt;0,'Assumptions (Solar)'!Z14*Model!$AG$902*('Assumptions (Solar)'!$AE$20*'Assumptions (Solar)'!$AE$2+'Assumptions (Solar)'!$AE$21*'Assumptions (Solar)'!$AE$3)/10^9,0)</f>
        <v>0.1796334063</v>
      </c>
      <c r="AL1093" s="160">
        <f>IF($AG$902&gt;0,'Assumptions (Solar)'!AA14*Model!$AG$902*('Assumptions (Solar)'!$AE$20*'Assumptions (Solar)'!$AE$2+'Assumptions (Solar)'!$AE$21*'Assumptions (Solar)'!$AE$3)/10^9,0)</f>
        <v>0.08981670314</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0.2993291323</v>
      </c>
      <c r="AI1094" s="160">
        <f>IF($AH$902&gt;0,'Assumptions (Solar)'!W14*Model!$AH$902*('Assumptions (Solar)'!$AF$20*'Assumptions (Solar)'!$AF$2+'Assumptions (Solar)'!$AF$21*'Assumptions (Solar)'!$AF$3)/10^9,0)</f>
        <v>0.4789266116</v>
      </c>
      <c r="AJ1094" s="160">
        <f>IF($AH$902&gt;0,'Assumptions (Solar)'!X14*Model!$AH$902*('Assumptions (Solar)'!$AF$20*'Assumptions (Solar)'!$AF$2+'Assumptions (Solar)'!$AF$21*'Assumptions (Solar)'!$AF$3)/10^9,0)</f>
        <v>0.287355967</v>
      </c>
      <c r="AK1094" s="160">
        <f>IF($AH$902&gt;0,'Assumptions (Solar)'!Y14*Model!$AH$902*('Assumptions (Solar)'!$AF$20*'Assumptions (Solar)'!$AF$2+'Assumptions (Solar)'!$AF$21*'Assumptions (Solar)'!$AF$3)/10^9,0)</f>
        <v>0.1724135802</v>
      </c>
      <c r="AL1094" s="160">
        <f>IF($AH$902&gt;0,'Assumptions (Solar)'!Z14*Model!$AH$902*('Assumptions (Solar)'!$AF$20*'Assumptions (Solar)'!$AF$2+'Assumptions (Solar)'!$AF$21*'Assumptions (Solar)'!$AF$3)/10^9,0)</f>
        <v>0.1724135802</v>
      </c>
      <c r="AM1094" s="160">
        <f>IF($AH$902&gt;0,'Assumptions (Solar)'!AA14*Model!$AH$902*('Assumptions (Solar)'!$AF$20*'Assumptions (Solar)'!$AF$2+'Assumptions (Solar)'!$AF$21*'Assumptions (Solar)'!$AF$3)/10^9,0)</f>
        <v>0.08620679009</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0.3026134961</v>
      </c>
      <c r="AJ1095" s="177">
        <f>IF($AI$902&gt;0,'Assumptions (Solar)'!W14*Model!$AI$902*('Assumptions (Solar)'!$AG$20*'Assumptions (Solar)'!$AG$2+'Assumptions (Solar)'!$AG$21*'Assumptions (Solar)'!$AG$3)/10^9,0)</f>
        <v>0.4841815938</v>
      </c>
      <c r="AK1095" s="177">
        <f>IF($AI$902&gt;0,'Assumptions (Solar)'!X14*Model!$AI$902*('Assumptions (Solar)'!$AG$20*'Assumptions (Solar)'!$AG$2+'Assumptions (Solar)'!$AG$21*'Assumptions (Solar)'!$AG$3)/10^9,0)</f>
        <v>0.2905089563</v>
      </c>
      <c r="AL1095" s="177">
        <f>IF($AI$902&gt;0,'Assumptions (Solar)'!Y14*Model!$AI$902*('Assumptions (Solar)'!$AG$20*'Assumptions (Solar)'!$AG$2+'Assumptions (Solar)'!$AG$21*'Assumptions (Solar)'!$AG$3)/10^9,0)</f>
        <v>0.1743053738</v>
      </c>
      <c r="AM1095" s="177">
        <f>IF($AI$902&gt;0,'Assumptions (Solar)'!Z14*Model!$AI$902*('Assumptions (Solar)'!$AG$20*'Assumptions (Solar)'!$AG$2+'Assumptions (Solar)'!$AG$21*'Assumptions (Solar)'!$AG$3)/10^9,0)</f>
        <v>0.1743053738</v>
      </c>
      <c r="AN1095" s="177">
        <f>IF($AI$902&gt;0,'Assumptions (Solar)'!AA14*Model!$AI$902*('Assumptions (Solar)'!$AG$20*'Assumptions (Solar)'!$AG$2+'Assumptions (Solar)'!$AG$21*'Assumptions (Solar)'!$AG$3)/10^9,0)</f>
        <v>0.08715268688</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0.3059120844</v>
      </c>
      <c r="AK1096" s="177">
        <f>IF($AJ$902&gt;0,'Assumptions (Solar)'!W14*Model!$AJ$902*('Assumptions (Solar)'!$AH$20*'Assumptions (Solar)'!$AH$2+'Assumptions (Solar)'!$AH$21*'Assumptions (Solar)'!$AH$3)/10^9,0)</f>
        <v>0.4894593351</v>
      </c>
      <c r="AL1096" s="177">
        <f>IF($AJ$902&gt;0,'Assumptions (Solar)'!X14*Model!$AJ$902*('Assumptions (Solar)'!$AH$20*'Assumptions (Solar)'!$AH$2+'Assumptions (Solar)'!$AH$21*'Assumptions (Solar)'!$AH$3)/10^9,0)</f>
        <v>0.293675601</v>
      </c>
      <c r="AM1096" s="177">
        <f>IF($AJ$902&gt;0,'Assumptions (Solar)'!Y14*Model!$AJ$902*('Assumptions (Solar)'!$AH$20*'Assumptions (Solar)'!$AH$2+'Assumptions (Solar)'!$AH$21*'Assumptions (Solar)'!$AH$3)/10^9,0)</f>
        <v>0.1762053606</v>
      </c>
      <c r="AN1096" s="177">
        <f>IF($AJ$902&gt;0,'Assumptions (Solar)'!Z14*Model!$AJ$902*('Assumptions (Solar)'!$AH$20*'Assumptions (Solar)'!$AH$2+'Assumptions (Solar)'!$AH$21*'Assumptions (Solar)'!$AH$3)/10^9,0)</f>
        <v>0.1762053606</v>
      </c>
      <c r="AO1096" s="177">
        <f>IF($AJ$902&gt;0,'Assumptions (Solar)'!AA14*Model!$AJ$902*('Assumptions (Solar)'!$AH$20*'Assumptions (Solar)'!$AH$2+'Assumptions (Solar)'!$AH$21*'Assumptions (Solar)'!$AH$3)/10^9,0)</f>
        <v>0.08810268031</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0.3095408836</v>
      </c>
      <c r="AL1097" s="160">
        <f>IF($AK$902&gt;0,'Assumptions (Solar)'!W14*Model!$AK$902*('Assumptions (Solar)'!$AI$20*'Assumptions (Solar)'!$AI$2+'Assumptions (Solar)'!$AI$21*'Assumptions (Solar)'!$AI$3)/10^9,0)</f>
        <v>0.4952654138</v>
      </c>
      <c r="AM1097" s="160">
        <f>IF($AK$902&gt;0,'Assumptions (Solar)'!X14*Model!$AK$902*('Assumptions (Solar)'!$AI$20*'Assumptions (Solar)'!$AI$2+'Assumptions (Solar)'!$AI$21*'Assumptions (Solar)'!$AI$3)/10^9,0)</f>
        <v>0.2971592483</v>
      </c>
      <c r="AN1097" s="160">
        <f>IF($AK$902&gt;0,'Assumptions (Solar)'!Y14*Model!$AK$902*('Assumptions (Solar)'!$AI$20*'Assumptions (Solar)'!$AI$2+'Assumptions (Solar)'!$AI$21*'Assumptions (Solar)'!$AI$3)/10^9,0)</f>
        <v>0.178295549</v>
      </c>
      <c r="AO1097" s="160">
        <f>IF($AK$902&gt;0,'Assumptions (Solar)'!Z14*Model!$AK$902*('Assumptions (Solar)'!$AI$20*'Assumptions (Solar)'!$AI$2+'Assumptions (Solar)'!$AI$21*'Assumptions (Solar)'!$AI$3)/10^9,0)</f>
        <v>0.178295549</v>
      </c>
      <c r="AP1097" s="160">
        <f>IF($AK$902&gt;0,'Assumptions (Solar)'!AA14*Model!$AK$902*('Assumptions (Solar)'!$AI$20*'Assumptions (Solar)'!$AI$2+'Assumptions (Solar)'!$AI$21*'Assumptions (Solar)'!$AI$3)/10^9,0)</f>
        <v>0.08914777448</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0.3121623035</v>
      </c>
      <c r="AM1098" s="177">
        <f>IF($AL$902&gt;0,'Assumptions (Solar)'!W14*Model!$AL$902*('Assumptions (Solar)'!$AJ$20*'Assumptions (Solar)'!$AJ$2+'Assumptions (Solar)'!$AJ$21*'Assumptions (Solar)'!$AJ$3)/10^9,0)</f>
        <v>0.4994596857</v>
      </c>
      <c r="AN1098" s="177">
        <f>IF($AL$902&gt;0,'Assumptions (Solar)'!X14*Model!$AL$902*('Assumptions (Solar)'!$AJ$20*'Assumptions (Solar)'!$AJ$2+'Assumptions (Solar)'!$AJ$21*'Assumptions (Solar)'!$AJ$3)/10^9,0)</f>
        <v>0.2996758114</v>
      </c>
      <c r="AO1098" s="177">
        <f>IF($AL$902&gt;0,'Assumptions (Solar)'!Y14*Model!$AL$902*('Assumptions (Solar)'!$AJ$20*'Assumptions (Solar)'!$AJ$2+'Assumptions (Solar)'!$AJ$21*'Assumptions (Solar)'!$AJ$3)/10^9,0)</f>
        <v>0.1798054868</v>
      </c>
      <c r="AP1098" s="177">
        <f>IF($AL$902&gt;0,'Assumptions (Solar)'!Z14*Model!$AL$902*('Assumptions (Solar)'!$AJ$20*'Assumptions (Solar)'!$AJ$2+'Assumptions (Solar)'!$AJ$21*'Assumptions (Solar)'!$AJ$3)/10^9,0)</f>
        <v>0.1798054868</v>
      </c>
      <c r="AQ1098" s="177">
        <f>IF($AL$902&gt;0,'Assumptions (Solar)'!AA14*Model!$AL$902*('Assumptions (Solar)'!$AJ$20*'Assumptions (Solar)'!$AJ$2+'Assumptions (Solar)'!$AJ$21*'Assumptions (Solar)'!$AJ$3)/10^9,0)</f>
        <v>0.08990274342</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0.3167396676</v>
      </c>
      <c r="AN1099" s="160">
        <f>IF($AM$902&gt;0,'Assumptions (Solar)'!W14*Model!$AM$902*('Assumptions (Solar)'!$AK$20*'Assumptions (Solar)'!$AK$2+'Assumptions (Solar)'!$AK$21*'Assumptions (Solar)'!$AK$3)/10^9,0)</f>
        <v>0.5067834682</v>
      </c>
      <c r="AO1099" s="160">
        <f>IF($AM$902&gt;0,'Assumptions (Solar)'!X14*Model!$AM$902*('Assumptions (Solar)'!$AK$20*'Assumptions (Solar)'!$AK$2+'Assumptions (Solar)'!$AK$21*'Assumptions (Solar)'!$AK$3)/10^9,0)</f>
        <v>0.3040700809</v>
      </c>
      <c r="AP1099" s="160">
        <f>IF($AM$902&gt;0,'Assumptions (Solar)'!Y14*Model!$AM$902*('Assumptions (Solar)'!$AK$20*'Assumptions (Solar)'!$AK$2+'Assumptions (Solar)'!$AK$21*'Assumptions (Solar)'!$AK$3)/10^9,0)</f>
        <v>0.1824420486</v>
      </c>
      <c r="AQ1099" s="160">
        <f>IF($AM$902&gt;0,'Assumptions (Solar)'!Z14*Model!$AM$902*('Assumptions (Solar)'!$AK$20*'Assumptions (Solar)'!$AK$2+'Assumptions (Solar)'!$AK$21*'Assumptions (Solar)'!$AK$3)/10^9,0)</f>
        <v>0.1824420486</v>
      </c>
      <c r="AR1099" s="160">
        <f>IF($AM$902&gt;0,'Assumptions (Solar)'!AA14*Model!$AM$902*('Assumptions (Solar)'!$AK$20*'Assumptions (Solar)'!$AK$2+'Assumptions (Solar)'!$AK$21*'Assumptions (Solar)'!$AK$3)/10^9,0)</f>
        <v>0.09122102428</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0.3243736402</v>
      </c>
      <c r="AO1100" s="160">
        <f>IF($AN$902&gt;0,'Assumptions (Solar)'!W14*Model!$AN$902*('Assumptions (Solar)'!$AL$20*'Assumptions (Solar)'!$AL$2+'Assumptions (Solar)'!$AL$21*'Assumptions (Solar)'!$AL$3)/10^9,0)</f>
        <v>0.5189978243</v>
      </c>
      <c r="AP1100" s="160">
        <f>IF($AN$902&gt;0,'Assumptions (Solar)'!X14*Model!$AN$902*('Assumptions (Solar)'!$AL$20*'Assumptions (Solar)'!$AL$2+'Assumptions (Solar)'!$AL$21*'Assumptions (Solar)'!$AL$3)/10^9,0)</f>
        <v>0.3113986946</v>
      </c>
      <c r="AQ1100" s="160">
        <f>IF($AN$902&gt;0,'Assumptions (Solar)'!Y14*Model!$AN$902*('Assumptions (Solar)'!$AL$20*'Assumptions (Solar)'!$AL$2+'Assumptions (Solar)'!$AL$21*'Assumptions (Solar)'!$AL$3)/10^9,0)</f>
        <v>0.1868392167</v>
      </c>
      <c r="AR1100" s="160">
        <f>IF($AN$902&gt;0,'Assumptions (Solar)'!Z14*Model!$AN$902*('Assumptions (Solar)'!$AL$20*'Assumptions (Solar)'!$AL$2+'Assumptions (Solar)'!$AL$21*'Assumptions (Solar)'!$AL$3)/10^9,0)</f>
        <v>0.1868392167</v>
      </c>
      <c r="AS1100" s="160">
        <f>IF($AN$902&gt;0,'Assumptions (Solar)'!AA14*Model!$AN$902*('Assumptions (Solar)'!$AL$20*'Assumptions (Solar)'!$AL$2+'Assumptions (Solar)'!$AL$21*'Assumptions (Solar)'!$AL$3)/10^9,0)</f>
        <v>0.09341960837</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0.3466236033</v>
      </c>
      <c r="AP1101" s="160">
        <f>IF($AO$902&gt;0,'Assumptions (Solar)'!W14*Model!$AO$902*('Assumptions (Solar)'!$AM$20*'Assumptions (Solar)'!$AM$2+'Assumptions (Solar)'!$AM$21*'Assumptions (Solar)'!$AM$3)/10^9,0)</f>
        <v>0.5545977652</v>
      </c>
      <c r="AQ1101" s="160">
        <f>IF($AO$902&gt;0,'Assumptions (Solar)'!X14*Model!$AO$902*('Assumptions (Solar)'!$AM$20*'Assumptions (Solar)'!$AM$2+'Assumptions (Solar)'!$AM$21*'Assumptions (Solar)'!$AM$3)/10^9,0)</f>
        <v>0.3327586591</v>
      </c>
      <c r="AR1101" s="160">
        <f>IF($AO$902&gt;0,'Assumptions (Solar)'!Y14*Model!$AO$902*('Assumptions (Solar)'!$AM$20*'Assumptions (Solar)'!$AM$2+'Assumptions (Solar)'!$AM$21*'Assumptions (Solar)'!$AM$3)/10^9,0)</f>
        <v>0.1996551955</v>
      </c>
      <c r="AS1101" s="160">
        <f>IF($AO$902&gt;0,'Assumptions (Solar)'!Z14*Model!$AO$902*('Assumptions (Solar)'!$AM$20*'Assumptions (Solar)'!$AM$2+'Assumptions (Solar)'!$AM$21*'Assumptions (Solar)'!$AM$3)/10^9,0)</f>
        <v>0.1996551955</v>
      </c>
      <c r="AT1101" s="160">
        <f>IF($AO$902&gt;0,'Assumptions (Solar)'!AA14*Model!$AO$902*('Assumptions (Solar)'!$AM$20*'Assumptions (Solar)'!$AM$2+'Assumptions (Solar)'!$AM$21*'Assumptions (Solar)'!$AM$3)/10^9,0)</f>
        <v>0.09982759774</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0.3892931353</v>
      </c>
      <c r="AQ1102" s="160">
        <f>IF($AP$902&gt;0,'Assumptions (Solar)'!W14*Model!$AP$902*('Assumptions (Solar)'!$AN$20*'Assumptions (Solar)'!$AN$2+'Assumptions (Solar)'!$AN$21*'Assumptions (Solar)'!$AN$3)/10^9,0)</f>
        <v>0.6228690165</v>
      </c>
      <c r="AR1102" s="160">
        <f>IF($AP$902&gt;0,'Assumptions (Solar)'!X14*Model!$AP$902*('Assumptions (Solar)'!$AN$20*'Assumptions (Solar)'!$AN$2+'Assumptions (Solar)'!$AN$21*'Assumptions (Solar)'!$AN$3)/10^9,0)</f>
        <v>0.3737214099</v>
      </c>
      <c r="AS1102" s="160">
        <f>IF($AP$902&gt;0,'Assumptions (Solar)'!Y14*Model!$AP$902*('Assumptions (Solar)'!$AN$20*'Assumptions (Solar)'!$AN$2+'Assumptions (Solar)'!$AN$21*'Assumptions (Solar)'!$AN$3)/10^9,0)</f>
        <v>0.2242328459</v>
      </c>
      <c r="AT1102" s="160">
        <f>IF($AP$902&gt;0,'Assumptions (Solar)'!Z14*Model!$AP$902*('Assumptions (Solar)'!$AN$20*'Assumptions (Solar)'!$AN$2+'Assumptions (Solar)'!$AN$21*'Assumptions (Solar)'!$AN$3)/10^9,0)</f>
        <v>0.2242328459</v>
      </c>
      <c r="AU1102" s="160">
        <f>IF($AP$902&gt;0,'Assumptions (Solar)'!AA14*Model!$AP$902*('Assumptions (Solar)'!$AN$20*'Assumptions (Solar)'!$AN$2+'Assumptions (Solar)'!$AN$21*'Assumptions (Solar)'!$AN$3)/10^9,0)</f>
        <v>0.112116423</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0.42242638</v>
      </c>
      <c r="AR1103" s="160">
        <f>IF($AQ$902&gt;0,'Assumptions (Solar)'!W14*Model!$AQ$902*('Assumptions (Solar)'!$AO$20*'Assumptions (Solar)'!$AO$2+'Assumptions (Solar)'!$AO$21*'Assumptions (Solar)'!$AO$3)/10^9,0)</f>
        <v>0.6758822081</v>
      </c>
      <c r="AS1103" s="160">
        <f>IF($AQ$902&gt;0,'Assumptions (Solar)'!X14*Model!$AQ$902*('Assumptions (Solar)'!$AO$20*'Assumptions (Solar)'!$AO$2+'Assumptions (Solar)'!$AO$21*'Assumptions (Solar)'!$AO$3)/10^9,0)</f>
        <v>0.4055293248</v>
      </c>
      <c r="AT1103" s="160">
        <f>IF($AQ$902&gt;0,'Assumptions (Solar)'!Y14*Model!$AQ$902*('Assumptions (Solar)'!$AO$20*'Assumptions (Solar)'!$AO$2+'Assumptions (Solar)'!$AO$21*'Assumptions (Solar)'!$AO$3)/10^9,0)</f>
        <v>0.2433175949</v>
      </c>
      <c r="AU1103" s="160">
        <f>IF($AQ$902&gt;0,'Assumptions (Solar)'!Z14*Model!$AQ$902*('Assumptions (Solar)'!$AO$20*'Assumptions (Solar)'!$AO$2+'Assumptions (Solar)'!$AO$21*'Assumptions (Solar)'!$AO$3)/10^9,0)</f>
        <v>0.2433175949</v>
      </c>
      <c r="AV1103" s="160">
        <f>IF($AQ$902&gt;0,'Assumptions (Solar)'!AA14*Model!$AQ$902*('Assumptions (Solar)'!$AO$20*'Assumptions (Solar)'!$AO$2+'Assumptions (Solar)'!$AO$21*'Assumptions (Solar)'!$AO$3)/10^9,0)</f>
        <v>0.1216587974</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0.5851606954</v>
      </c>
      <c r="AS1104" s="160">
        <f>IF($AR$902&gt;0,'Assumptions (Solar)'!W14*Model!$AR$902*('Assumptions (Solar)'!$AP$20*'Assumptions (Solar)'!$AP$2+'Assumptions (Solar)'!$AP$21*'Assumptions (Solar)'!$AP$3)/10^9,0)</f>
        <v>0.9362571126</v>
      </c>
      <c r="AT1104" s="160">
        <f>IF($AR$902&gt;0,'Assumptions (Solar)'!X14*Model!$AR$902*('Assumptions (Solar)'!$AP$20*'Assumptions (Solar)'!$AP$2+'Assumptions (Solar)'!$AP$21*'Assumptions (Solar)'!$AP$3)/10^9,0)</f>
        <v>0.5617542676</v>
      </c>
      <c r="AU1104" s="160">
        <f>IF($AR$902&gt;0,'Assumptions (Solar)'!Y14*Model!$AR$902*('Assumptions (Solar)'!$AP$20*'Assumptions (Solar)'!$AP$2+'Assumptions (Solar)'!$AP$21*'Assumptions (Solar)'!$AP$3)/10^9,0)</f>
        <v>0.3370525605</v>
      </c>
      <c r="AV1104" s="160">
        <f>IF($AR$902&gt;0,'Assumptions (Solar)'!Z14*Model!$AR$902*('Assumptions (Solar)'!$AP$20*'Assumptions (Solar)'!$AP$2+'Assumptions (Solar)'!$AP$21*'Assumptions (Solar)'!$AP$3)/10^9,0)</f>
        <v>0.3370525605</v>
      </c>
      <c r="AW1104" s="160">
        <f>IF($AR$902&gt;0,'Assumptions (Solar)'!AA14*Model!$AR$902*('Assumptions (Solar)'!$AP$20*'Assumptions (Solar)'!$AP$2+'Assumptions (Solar)'!$AP$21*'Assumptions (Solar)'!$AP$3)/10^9,0)</f>
        <v>0.1685262803</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0.7238650834</v>
      </c>
      <c r="AT1105" s="160">
        <f>IF($AS$902&gt;0,'Assumptions (Solar)'!W14*Model!$AS$902*('Assumptions (Solar)'!$AQ$20*'Assumptions (Solar)'!$AQ$2+'Assumptions (Solar)'!$AQ$21*'Assumptions (Solar)'!$AQ$3)/10^9,0)</f>
        <v>1.158184133</v>
      </c>
      <c r="AU1105" s="160">
        <f>IF($AS$902&gt;0,'Assumptions (Solar)'!X14*Model!$AS$902*('Assumptions (Solar)'!$AQ$20*'Assumptions (Solar)'!$AQ$2+'Assumptions (Solar)'!$AQ$21*'Assumptions (Solar)'!$AQ$3)/10^9,0)</f>
        <v>0.69491048</v>
      </c>
      <c r="AV1105" s="160">
        <f>IF($AS$902&gt;0,'Assumptions (Solar)'!Y14*Model!$AS$902*('Assumptions (Solar)'!$AQ$20*'Assumptions (Solar)'!$AQ$2+'Assumptions (Solar)'!$AQ$21*'Assumptions (Solar)'!$AQ$3)/10^9,0)</f>
        <v>0.416946288</v>
      </c>
      <c r="AW1105" s="160">
        <f>IF($AS$902&gt;0,'Assumptions (Solar)'!Z14*Model!$AS$902*('Assumptions (Solar)'!$AQ$20*'Assumptions (Solar)'!$AQ$2+'Assumptions (Solar)'!$AQ$21*'Assumptions (Solar)'!$AQ$3)/10^9,0)</f>
        <v>0.416946288</v>
      </c>
      <c r="AX1105" s="160">
        <f>IF($AS$902&gt;0,'Assumptions (Solar)'!AA14*Model!$AS$902*('Assumptions (Solar)'!$AQ$20*'Assumptions (Solar)'!$AQ$2+'Assumptions (Solar)'!$AQ$21*'Assumptions (Solar)'!$AQ$3)/10^9,0)</f>
        <v>0.208473144</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0.6843220924</v>
      </c>
      <c r="AU1106" s="160">
        <f>IF($AT$902&gt;0,'Assumptions (Solar)'!W14*Model!$AT$902*('Assumptions (Solar)'!$AR$20*'Assumptions (Solar)'!$AR$2+'Assumptions (Solar)'!$AR$21*'Assumptions (Solar)'!$AR$3)/10^9,0)</f>
        <v>1.094915348</v>
      </c>
      <c r="AV1106" s="160">
        <f>IF($AT$902&gt;0,'Assumptions (Solar)'!X14*Model!$AT$902*('Assumptions (Solar)'!$AR$20*'Assumptions (Solar)'!$AR$2+'Assumptions (Solar)'!$AR$21*'Assumptions (Solar)'!$AR$3)/10^9,0)</f>
        <v>0.6569492087</v>
      </c>
      <c r="AW1106" s="160">
        <f>IF($AT$902&gt;0,'Assumptions (Solar)'!Y14*Model!$AT$902*('Assumptions (Solar)'!$AR$20*'Assumptions (Solar)'!$AR$2+'Assumptions (Solar)'!$AR$21*'Assumptions (Solar)'!$AR$3)/10^9,0)</f>
        <v>0.3941695252</v>
      </c>
      <c r="AX1106" s="160">
        <f>IF($AT$902&gt;0,'Assumptions (Solar)'!Z14*Model!$AT$902*('Assumptions (Solar)'!$AR$20*'Assumptions (Solar)'!$AR$2+'Assumptions (Solar)'!$AR$21*'Assumptions (Solar)'!$AR$3)/10^9,0)</f>
        <v>0.3941695252</v>
      </c>
      <c r="AY1106" s="160">
        <f>IF($AT$902&gt;0,'Assumptions (Solar)'!AA14*Model!$AT$902*('Assumptions (Solar)'!$AR$20*'Assumptions (Solar)'!$AR$2+'Assumptions (Solar)'!$AR$21*'Assumptions (Solar)'!$AR$3)/10^9,0)</f>
        <v>0.1970847626</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0.5517743413</v>
      </c>
      <c r="AV1107" s="160">
        <f>IF($AU$902&gt;0,'Assumptions (Solar)'!W14*Model!$AU$902*('Assumptions (Solar)'!$AS$20*'Assumptions (Solar)'!$AS$2+'Assumptions (Solar)'!$AS$21*'Assumptions (Solar)'!$AS$3)/10^9,0)</f>
        <v>0.8828389461</v>
      </c>
      <c r="AW1107" s="160">
        <f>IF($AU$902&gt;0,'Assumptions (Solar)'!X14*Model!$AU$902*('Assumptions (Solar)'!$AS$20*'Assumptions (Solar)'!$AS$2+'Assumptions (Solar)'!$AS$21*'Assumptions (Solar)'!$AS$3)/10^9,0)</f>
        <v>0.5297033677</v>
      </c>
      <c r="AX1107" s="160">
        <f>IF($AU$902&gt;0,'Assumptions (Solar)'!Y14*Model!$AU$902*('Assumptions (Solar)'!$AS$20*'Assumptions (Solar)'!$AS$2+'Assumptions (Solar)'!$AS$21*'Assumptions (Solar)'!$AS$3)/10^9,0)</f>
        <v>0.3178220206</v>
      </c>
      <c r="AY1107" s="160">
        <f>IF($AU$902&gt;0,'Assumptions (Solar)'!Z14*Model!$AU$902*('Assumptions (Solar)'!$AS$20*'Assumptions (Solar)'!$AS$2+'Assumptions (Solar)'!$AS$21*'Assumptions (Solar)'!$AS$3)/10^9,0)</f>
        <v>0.3178220206</v>
      </c>
      <c r="AZ1107" s="160">
        <f>IF($AU$902&gt;0,'Assumptions (Solar)'!AA14*Model!$AU$902*('Assumptions (Solar)'!$AS$20*'Assumptions (Solar)'!$AS$2+'Assumptions (Solar)'!$AS$21*'Assumptions (Solar)'!$AS$3)/10^9,0)</f>
        <v>0.1589110103</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0.3435014189</v>
      </c>
      <c r="AW1108" s="160">
        <f>IF($AV$902&gt;0,'Assumptions (Solar)'!W14*Model!$AV$902*('Assumptions (Solar)'!$AT$20*'Assumptions (Solar)'!$AT$2+'Assumptions (Solar)'!$AT$21*'Assumptions (Solar)'!$AT$3)/10^9,0)</f>
        <v>0.5496022703</v>
      </c>
      <c r="AX1108" s="160">
        <f>IF($AV$902&gt;0,'Assumptions (Solar)'!X14*Model!$AV$902*('Assumptions (Solar)'!$AT$20*'Assumptions (Solar)'!$AT$2+'Assumptions (Solar)'!$AT$21*'Assumptions (Solar)'!$AT$3)/10^9,0)</f>
        <v>0.3297613622</v>
      </c>
      <c r="AY1108" s="160">
        <f>IF($AV$902&gt;0,'Assumptions (Solar)'!Y14*Model!$AV$902*('Assumptions (Solar)'!$AT$20*'Assumptions (Solar)'!$AT$2+'Assumptions (Solar)'!$AT$21*'Assumptions (Solar)'!$AT$3)/10^9,0)</f>
        <v>0.1978568173</v>
      </c>
      <c r="AZ1108" s="160">
        <f>IF($AV$902&gt;0,'Assumptions (Solar)'!Z14*Model!$AV$902*('Assumptions (Solar)'!$AT$20*'Assumptions (Solar)'!$AT$2+'Assumptions (Solar)'!$AT$21*'Assumptions (Solar)'!$AT$3)/10^9,0)</f>
        <v>0.1978568173</v>
      </c>
      <c r="BA1108" s="160">
        <f>IF($AV$902&gt;0,'Assumptions (Solar)'!AA14*Model!$AV$902*('Assumptions (Solar)'!$AT$20*'Assumptions (Solar)'!$AT$2+'Assumptions (Solar)'!$AT$21*'Assumptions (Solar)'!$AT$3)/10^9,0)</f>
        <v>0.09892840866</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0.3468538458</v>
      </c>
      <c r="AX1109" s="160">
        <f>IF($AW$902&gt;0,'Assumptions (Solar)'!W14*Model!$AW$902*('Assumptions (Solar)'!$AU$20*'Assumptions (Solar)'!$AU$2+'Assumptions (Solar)'!$AU$21*'Assumptions (Solar)'!$AU$3)/10^9,0)</f>
        <v>0.5549661532</v>
      </c>
      <c r="AY1109" s="160">
        <f>IF($AW$902&gt;0,'Assumptions (Solar)'!X14*Model!$AW$902*('Assumptions (Solar)'!$AU$20*'Assumptions (Solar)'!$AU$2+'Assumptions (Solar)'!$AU$21*'Assumptions (Solar)'!$AU$3)/10^9,0)</f>
        <v>0.3329796919</v>
      </c>
      <c r="AZ1109" s="160">
        <f>IF($AW$902&gt;0,'Assumptions (Solar)'!Y14*Model!$AW$902*('Assumptions (Solar)'!$AU$20*'Assumptions (Solar)'!$AU$2+'Assumptions (Solar)'!$AU$21*'Assumptions (Solar)'!$AU$3)/10^9,0)</f>
        <v>0.1997878152</v>
      </c>
      <c r="BA1109" s="160">
        <f>IF($AW$902&gt;0,'Assumptions (Solar)'!Z14*Model!$AW$902*('Assumptions (Solar)'!$AU$20*'Assumptions (Solar)'!$AU$2+'Assumptions (Solar)'!$AU$21*'Assumptions (Solar)'!$AU$3)/10^9,0)</f>
        <v>0.1997878152</v>
      </c>
      <c r="BB1109" s="160">
        <f>IF($AW$902&gt;0,'Assumptions (Solar)'!AA14*Model!$AW$902*('Assumptions (Solar)'!$AU$20*'Assumptions (Solar)'!$AU$2+'Assumptions (Solar)'!$AU$21*'Assumptions (Solar)'!$AU$3)/10^9,0)</f>
        <v>0.09989390758</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0.7004126815</v>
      </c>
      <c r="AY1110" s="160">
        <f>IF($AX$902&gt;0,'Assumptions (Solar)'!W14*Model!$AX$902*('Assumptions (Solar)'!$AV$20*'Assumptions (Solar)'!$AV$2+'Assumptions (Solar)'!$AV$21*'Assumptions (Solar)'!$AV$3)/10^9,0)</f>
        <v>1.12066029</v>
      </c>
      <c r="AZ1110" s="160">
        <f>IF($AX$902&gt;0,'Assumptions (Solar)'!X14*Model!$AX$902*('Assumptions (Solar)'!$AV$20*'Assumptions (Solar)'!$AV$2+'Assumptions (Solar)'!$AV$21*'Assumptions (Solar)'!$AV$3)/10^9,0)</f>
        <v>0.6723961742</v>
      </c>
      <c r="BA1110" s="160">
        <f>IF($AX$902&gt;0,'Assumptions (Solar)'!Y14*Model!$AX$902*('Assumptions (Solar)'!$AV$20*'Assumptions (Solar)'!$AV$2+'Assumptions (Solar)'!$AV$21*'Assumptions (Solar)'!$AV$3)/10^9,0)</f>
        <v>0.4034377045</v>
      </c>
      <c r="BB1110" s="160">
        <f>IF($AX$902&gt;0,'Assumptions (Solar)'!Z14*Model!$AX$902*('Assumptions (Solar)'!$AV$20*'Assumptions (Solar)'!$AV$2+'Assumptions (Solar)'!$AV$21*'Assumptions (Solar)'!$AV$3)/10^9,0)</f>
        <v>0.4034377045</v>
      </c>
      <c r="BC1110" s="160">
        <f>IF($AX$902&gt;0,'Assumptions (Solar)'!AA14*Model!$AX$902*('Assumptions (Solar)'!$AV$20*'Assumptions (Solar)'!$AV$2+'Assumptions (Solar)'!$AV$21*'Assumptions (Solar)'!$AV$3)/10^9,0)</f>
        <v>0.2017188523</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0.7061207249</v>
      </c>
      <c r="AZ1111" s="160">
        <f>IF($AY$902&gt;0,'Assumptions (Solar)'!W14*Model!$AY$902*('Assumptions (Solar)'!$AW$20*'Assumptions (Solar)'!$AW$2+'Assumptions (Solar)'!$AW$21*'Assumptions (Solar)'!$AW$3)/10^9,0)</f>
        <v>1.12979316</v>
      </c>
      <c r="BA1111" s="160">
        <f>IF($AY$902&gt;0,'Assumptions (Solar)'!X14*Model!$AY$902*('Assumptions (Solar)'!$AW$20*'Assumptions (Solar)'!$AW$2+'Assumptions (Solar)'!$AW$21*'Assumptions (Solar)'!$AW$3)/10^9,0)</f>
        <v>0.6778758959</v>
      </c>
      <c r="BB1111" s="160">
        <f>IF($AY$902&gt;0,'Assumptions (Solar)'!Y14*Model!$AY$902*('Assumptions (Solar)'!$AW$20*'Assumptions (Solar)'!$AW$2+'Assumptions (Solar)'!$AW$21*'Assumptions (Solar)'!$AW$3)/10^9,0)</f>
        <v>0.4067255375</v>
      </c>
      <c r="BC1111" s="160">
        <f>IF($AY$902&gt;0,'Assumptions (Solar)'!Z14*Model!$AY$902*('Assumptions (Solar)'!$AW$20*'Assumptions (Solar)'!$AW$2+'Assumptions (Solar)'!$AW$21*'Assumptions (Solar)'!$AW$3)/10^9,0)</f>
        <v>0.4067255375</v>
      </c>
      <c r="BD1111" s="160">
        <f>IF($AY$902&gt;0,'Assumptions (Solar)'!AA14*Model!$AY$902*('Assumptions (Solar)'!$AW$20*'Assumptions (Solar)'!$AW$2+'Assumptions (Solar)'!$AW$21*'Assumptions (Solar)'!$AW$3)/10^9,0)</f>
        <v>0.2033627688</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0.712798846</v>
      </c>
      <c r="BA1112" s="160">
        <f>IF($AZ$902&gt;0,'Assumptions (Solar)'!W14*Model!$AZ$902*('Assumptions (Solar)'!$AX$20*'Assumptions (Solar)'!$AX$2+'Assumptions (Solar)'!$AX$21*'Assumptions (Solar)'!$AX$3)/10^9,0)</f>
        <v>1.140478154</v>
      </c>
      <c r="BB1112" s="160">
        <f>IF($AZ$902&gt;0,'Assumptions (Solar)'!X14*Model!$AZ$902*('Assumptions (Solar)'!$AX$20*'Assumptions (Solar)'!$AX$2+'Assumptions (Solar)'!$AX$21*'Assumptions (Solar)'!$AX$3)/10^9,0)</f>
        <v>0.6842868921</v>
      </c>
      <c r="BC1112" s="160">
        <f>IF($AZ$902&gt;0,'Assumptions (Solar)'!Y14*Model!$AZ$902*('Assumptions (Solar)'!$AX$20*'Assumptions (Solar)'!$AX$2+'Assumptions (Solar)'!$AX$21*'Assumptions (Solar)'!$AX$3)/10^9,0)</f>
        <v>0.4105721353</v>
      </c>
      <c r="BD1112" s="160">
        <f>IF($AZ$902&gt;0,'Assumptions (Solar)'!Z14*Model!$AZ$902*('Assumptions (Solar)'!$AX$20*'Assumptions (Solar)'!$AX$2+'Assumptions (Solar)'!$AX$21*'Assumptions (Solar)'!$AX$3)/10^9,0)</f>
        <v>0.4105721353</v>
      </c>
      <c r="BE1112" s="160">
        <f>IF($AZ$902&gt;0,'Assumptions (Solar)'!AA14*Model!$AZ$902*('Assumptions (Solar)'!$AX$20*'Assumptions (Solar)'!$AX$2+'Assumptions (Solar)'!$AX$21*'Assumptions (Solar)'!$AX$3)/10^9,0)</f>
        <v>0.2052860676</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0.7184350645</v>
      </c>
      <c r="BB1113" s="160">
        <f>IF($BA$902&gt;0,'Assumptions (Solar)'!W14*Model!$BA$902*('Assumptions (Solar)'!$AY$20*'Assumptions (Solar)'!$AY$2+'Assumptions (Solar)'!$AY$21*'Assumptions (Solar)'!$AY$3)/10^9,0)</f>
        <v>1.149496103</v>
      </c>
      <c r="BC1113" s="160">
        <f>IF($BA$902&gt;0,'Assumptions (Solar)'!X14*Model!$BA$902*('Assumptions (Solar)'!$AY$20*'Assumptions (Solar)'!$AY$2+'Assumptions (Solar)'!$AY$21*'Assumptions (Solar)'!$AY$3)/10^9,0)</f>
        <v>0.6896976619</v>
      </c>
      <c r="BD1113" s="160">
        <f>IF($BA$902&gt;0,'Assumptions (Solar)'!Y14*Model!$BA$902*('Assumptions (Solar)'!$AY$20*'Assumptions (Solar)'!$AY$2+'Assumptions (Solar)'!$AY$21*'Assumptions (Solar)'!$AY$3)/10^9,0)</f>
        <v>0.4138185972</v>
      </c>
      <c r="BE1113" s="160">
        <f>IF($BA$902&gt;0,'Assumptions (Solar)'!Z14*Model!$BA$902*('Assumptions (Solar)'!$AY$20*'Assumptions (Solar)'!$AY$2+'Assumptions (Solar)'!$AY$21*'Assumptions (Solar)'!$AY$3)/10^9,0)</f>
        <v>0.4138185972</v>
      </c>
      <c r="BF1113" s="160">
        <f>IF($BA$902&gt;0,'Assumptions (Solar)'!AA14*Model!$BA$902*('Assumptions (Solar)'!$AY$20*'Assumptions (Solar)'!$AY$2+'Assumptions (Solar)'!$AY$21*'Assumptions (Solar)'!$AY$3)/10^9,0)</f>
        <v>0.2069092986</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-0.009286232547</v>
      </c>
      <c r="K1114" s="160">
        <f>IF(Model!K900+Model!K901-Model!K899-K1062+K1010&gt;0,(1-'Assumptions (Solar)'!J33)*(Model!K900+Model!K901-Model!K899-K1062+K1010)+K1062-K957+K958,Model!K900+Model!K901-Model!K899+K1010-K957+K958)</f>
        <v>-0.001831114127</v>
      </c>
      <c r="L1114" s="160">
        <f>IF(Model!L900+Model!L901-Model!L899-L1062+L1010&gt;0,(1-'Assumptions (Solar)'!K33)*(Model!L900+Model!L901-Model!L899-L1062+L1010)+L1062-L957+L958,Model!L900+Model!L901-Model!L899+L1010-L957+L958)</f>
        <v>-0.02221200099</v>
      </c>
      <c r="M1114" s="160">
        <f>IF(Model!M900+Model!M901-Model!M899-M1062+M1010&gt;0,(1-'Assumptions (Solar)'!L33)*(Model!M900+Model!M901-Model!M899-M1062+M1010)+M1062-M957+M958,Model!M900+Model!M901-Model!M899+M1010-M957+M958)</f>
        <v>-0.06562875435</v>
      </c>
      <c r="N1114" s="160">
        <f>IF(Model!N900+Model!N901-Model!N899-N1062+N1010&gt;0,(1-'Assumptions (Solar)'!M33)*(Model!N900+Model!N901-Model!N899-N1062+N1010)+N1062-N957+N958,Model!N900+Model!N901-Model!N899+N1010-N957+N958)</f>
        <v>-0.2512482726</v>
      </c>
      <c r="O1114" s="160">
        <f>IF(Model!O900+Model!O901-Model!O899-O1062+O1010&gt;0,(1-'Assumptions (Solar)'!N33)*(Model!O900+Model!O901-Model!O899-O1062+O1010)+O1062-O957+O958,Model!O900+Model!O901-Model!O899+O1010-O957+O958)</f>
        <v>-0.5524178766</v>
      </c>
      <c r="P1114" s="160">
        <f>IF(Model!P900+Model!P901-Model!P899-P1062+P1010&gt;0,(1-'Assumptions (Solar)'!O33)*(Model!P900+Model!P901-Model!P899-P1062+P1010)+P1062-P957+P958,Model!P900+Model!P901-Model!P899+P1010-P957+P958)</f>
        <v>-0.8449032086</v>
      </c>
      <c r="Q1114" s="160">
        <f>IF(Model!Q900+Model!Q901-Model!Q899-Q1062+Q1010&gt;0,(1-'Assumptions (Solar)'!P33)*(Model!Q900+Model!Q901-Model!Q899-Q1062+Q1010)+Q1062-Q957+Q958,Model!Q900+Model!Q901-Model!Q899+Q1010-Q957+Q958)</f>
        <v>-2.012466522</v>
      </c>
      <c r="R1114" s="160">
        <f>IF(Model!R900+Model!R901-Model!R899-R1062+R1010&gt;0,(1-'Assumptions (Solar)'!Q33)*(Model!R900+Model!R901-Model!R899-R1062+R1010)+R1062-R957+R958,Model!R900+Model!R901-Model!R899+R1010-R957+R958)</f>
        <v>-2.991611708</v>
      </c>
      <c r="S1114" s="160">
        <f>IF(Model!S900+Model!S901-Model!S899-S1062+S1010&gt;0,(1-'Assumptions (Solar)'!R33)*(Model!S900+Model!S901-Model!S899-S1062+S1010)+S1062-S957+S958,Model!S900+Model!S901-Model!S899+S1010-S957+S958)</f>
        <v>-2.777147835</v>
      </c>
      <c r="T1114" s="160">
        <f>IF(Model!T900+Model!T901-Model!T899-T1062+T1010&gt;0,(1-'Assumptions (Solar)'!S33)*(Model!T900+Model!T901-Model!T899-T1062+T1010)+T1062-T957+T958,Model!T900+Model!T901-Model!T899+T1010-T957+T958)</f>
        <v>-2.183520348</v>
      </c>
      <c r="U1114" s="160">
        <f>IF(Model!U900+Model!U901-Model!U899-U1062+U1010&gt;0,(1-'Assumptions (Solar)'!T33)*(Model!U900+Model!U901-Model!U899-U1062+U1010)+U1062-U957+U958,Model!U900+Model!U901-Model!U899+U1010-U957+U958)</f>
        <v>-1.230530464</v>
      </c>
      <c r="V1114" s="160">
        <f>IF(Model!V900+Model!V901-Model!V899-V1062+V1010&gt;0,(1-'Assumptions (Solar)'!U33)*(Model!V900+Model!V901-Model!V899-V1062+V1010)+V1062-V957+V958,Model!V900+Model!V901-Model!V899+V1010-V957+V958)</f>
        <v>-1.103764145</v>
      </c>
      <c r="W1114" s="160">
        <f>IF(Model!W900+Model!W901-Model!W899-W1062+W1010&gt;0,(1-'Assumptions (Solar)'!V33)*(Model!W900+Model!W901-Model!W899-W1062+W1010)+W1062-W957+W958,Model!W900+Model!W901-Model!W899+W1010-W957+W958)</f>
        <v>-2.18563846</v>
      </c>
      <c r="X1114" s="160">
        <f>IF(Model!X900+Model!X901-Model!X899-X1062+X1010&gt;0,(1-'Assumptions (Solar)'!W33)*(Model!X900+Model!X901-Model!X899-X1062+X1010)+X1062-X957+X958,Model!X900+Model!X901-Model!X899+X1010-X957+X958)</f>
        <v>-1.854226848</v>
      </c>
      <c r="Y1114" s="160">
        <f>IF(Model!Y900+Model!Y901-Model!Y899-Y1062+Y1010&gt;0,(1-'Assumptions (Solar)'!X33)*(Model!Y900+Model!Y901-Model!Y899-Y1062+Y1010)+Y1062-Y957+Y958,Model!Y900+Model!Y901-Model!Y899+Y1010-Y957+Y958)</f>
        <v>-1.734911924</v>
      </c>
      <c r="Z1114" s="160">
        <f>IF(Model!Z900+Model!Z901-Model!Z899-Z1062+Z1010&gt;0,(1-'Assumptions (Solar)'!Y33)*(Model!Z900+Model!Z901-Model!Z899-Z1062+Z1010)+Z1062-Z957+Z958,Model!Z900+Model!Z901-Model!Z899+Z1010-Z957+Z958)</f>
        <v>-1.535627596</v>
      </c>
      <c r="AA1114" s="160">
        <f>IF(Model!AA900+Model!AA901-Model!AA899-AA1062+AA1010&gt;0,(1-'Assumptions (Solar)'!Z33)*(Model!AA900+Model!AA901-Model!AA899-AA1062+AA1010)+AA1062-AA957+AA958,Model!AA900+Model!AA901-Model!AA899+AA1010-AA957+AA958)</f>
        <v>-1.272585925</v>
      </c>
      <c r="AB1114" s="160">
        <f>IF(Model!AB900+Model!AB901-Model!AB899-AB1062+AB1010&gt;0,(1-'Assumptions (Solar)'!AA33)*(Model!AB900+Model!AB901-Model!AB899-AB1062+AB1010)+AB1062-AB957+AB958,Model!AB900+Model!AB901-Model!AB899+AB1010-AB957+AB958)</f>
        <v>-0.7358640073</v>
      </c>
      <c r="AC1114" s="160">
        <f>IF(Model!AC900+Model!AC901-Model!AC899-AC1062+AC1010&gt;0,(1-'Assumptions (Solar)'!AB33)*(Model!AC900+Model!AC901-Model!AC899-AC1062+AC1010)+AC1062-AC957+AC958,Model!AC900+Model!AC901-Model!AC899+AC1010-AC957+AC958)</f>
        <v>-0.06467907371</v>
      </c>
      <c r="AD1114" s="160">
        <f>IF(Model!AD900+Model!AD901-Model!AD899-AD1062+AD1010&gt;0,(1-'Assumptions (Solar)'!AC33)*(Model!AD900+Model!AD901-Model!AD899-AD1062+AD1010)+AD1062-AD957+AD958,Model!AD900+Model!AD901-Model!AD899+AD1010-AD957+AD958)</f>
        <v>0.4388806923</v>
      </c>
      <c r="AE1114" s="160">
        <f>IF(Model!AE900+Model!AE901-Model!AE899-AE1062+AE1010&gt;0,(1-'Assumptions (Solar)'!AD33)*(Model!AE900+Model!AE901-Model!AE899-AE1062+AE1010)+AE1062-AE957+AE958,Model!AE900+Model!AE901-Model!AE899+AE1010-AE957+AE958)</f>
        <v>0.7740306401</v>
      </c>
      <c r="AF1114" s="160">
        <f>IF(Model!AF900+Model!AF901-Model!AF899-AF1062+AF1010&gt;0,(1-'Assumptions (Solar)'!AE33)*(Model!AF900+Model!AF901-Model!AF899-AF1062+AF1010)+AF1062-AF957+AF958,Model!AF900+Model!AF901-Model!AF899+AF1010-AF957+AF958)</f>
        <v>0.8947844833</v>
      </c>
      <c r="AG1114" s="160">
        <f>IF(Model!AG900+Model!AG901-Model!AG899-AG1062+AG1010&gt;0,(1-'Assumptions (Solar)'!AF33)*(Model!AG900+Model!AG901-Model!AG899-AG1062+AG1010)+AG1062-AG957+AG958,Model!AG900+Model!AG901-Model!AG899+AG1010-AG957+AG958)</f>
        <v>1.028820769</v>
      </c>
      <c r="AH1114" s="160">
        <f>IF(Model!AH900+Model!AH901-Model!AH899-AH1062+AH1010&gt;0,(1-'Assumptions (Solar)'!AG33)*(Model!AH900+Model!AH901-Model!AH899-AH1062+AH1010)+AH1062-AH957+AH958,Model!AH900+Model!AH901-Model!AH899+AH1010-AH957+AH958)</f>
        <v>1.387395529</v>
      </c>
      <c r="AI1114" s="160">
        <f>IF(Model!AI900+Model!AI901-Model!AI899-AI1062+AI1010&gt;0,(1-'Assumptions (Solar)'!AH33)*(Model!AI900+Model!AI901-Model!AI899-AI1062+AI1010)+AI1062-AI957+AI958,Model!AI900+Model!AI901-Model!AI899+AI1010-AI957+AI958)</f>
        <v>1.668167217</v>
      </c>
      <c r="AJ1114" s="160">
        <f>IF(Model!AJ900+Model!AJ901-Model!AJ899-AJ1062+AJ1010&gt;0,(1-'Assumptions (Solar)'!AI33)*(Model!AJ900+Model!AJ901-Model!AJ899-AJ1062+AJ1010)+AJ1062-AJ957+AJ958,Model!AJ900+Model!AJ901-Model!AJ899+AJ1010-AJ957+AJ958)</f>
        <v>1.954196821</v>
      </c>
      <c r="AK1114" s="160">
        <f>IF(Model!AK900+Model!AK901-Model!AK899-AK1062+AK1010&gt;0,(1-'Assumptions (Solar)'!AJ33)*(Model!AK900+Model!AK901-Model!AK899-AK1062+AK1010)+AK1062-AK957+AK958,Model!AK900+Model!AK901-Model!AK899+AK1010-AK957+AK958)</f>
        <v>2.248132443</v>
      </c>
      <c r="AL1114" s="160">
        <f>IF(Model!AL900+Model!AL901-Model!AL899-AL1062+AL1010&gt;0,(1-'Assumptions (Solar)'!AK33)*(Model!AL900+Model!AL901-Model!AL899-AL1062+AL1010)+AL1062-AL957+AL958,Model!AL900+Model!AL901-Model!AL899+AL1010-AL957+AL958)</f>
        <v>2.549507985</v>
      </c>
      <c r="AM1114" s="160">
        <f>IF(Model!AM900+Model!AM901-Model!AM899-AM1062+AM1010&gt;0,(1-'Assumptions (Solar)'!AL33)*(Model!AM900+Model!AM901-Model!AM899-AM1062+AM1010)+AM1062-AM957+AM958,Model!AM900+Model!AM901-Model!AM899+AM1010-AM957+AM958)</f>
        <v>2.868314273</v>
      </c>
      <c r="AN1114" s="160">
        <f>IF(Model!AN900+Model!AN901-Model!AN899-AN1062+AN1010&gt;0,(1-'Assumptions (Solar)'!AM33)*(Model!AN900+Model!AN901-Model!AN899-AN1062+AN1010)+AN1062-AN957+AN958,Model!AN900+Model!AN901-Model!AN899+AN1010-AN957+AN958)</f>
        <v>3.158880501</v>
      </c>
      <c r="AO1114" s="160">
        <f>IF(Model!AO900+Model!AO901-Model!AO899-AO1062+AO1010&gt;0,(1-'Assumptions (Solar)'!AN33)*(Model!AO900+Model!AO901-Model!AO899-AO1062+AO1010)+AO1062-AO957+AO958,Model!AO900+Model!AO901-Model!AO899+AO1010-AO957+AO958)</f>
        <v>3.425802728</v>
      </c>
      <c r="AP1114" s="160">
        <f>IF(Model!AP900+Model!AP901-Model!AP899-AP1062+AP1010&gt;0,(1-'Assumptions (Solar)'!AO33)*(Model!AP900+Model!AP901-Model!AP899-AP1062+AP1010)+AP1062-AP957+AP958,Model!AP900+Model!AP901-Model!AP899+AP1010-AP957+AP958)</f>
        <v>3.712646511</v>
      </c>
      <c r="AQ1114" s="160">
        <f>IF(Model!AQ900+Model!AQ901-Model!AQ899-AQ1062+AQ1010&gt;0,(1-'Assumptions (Solar)'!AP33)*(Model!AQ900+Model!AQ901-Model!AQ899-AQ1062+AQ1010)+AQ1062-AQ957+AQ958,Model!AQ900+Model!AQ901-Model!AQ899+AQ1010-AQ957+AQ958)</f>
        <v>3.731878094</v>
      </c>
      <c r="AR1114" s="160">
        <f>IF(Model!AR900+Model!AR901-Model!AR899-AR1062+AR1010&gt;0,(1-'Assumptions (Solar)'!AQ33)*(Model!AR900+Model!AR901-Model!AR899-AR1062+AR1010)+AR1062-AR957+AR958,Model!AR900+Model!AR901-Model!AR899+AR1010-AR957+AR958)</f>
        <v>3.766202843</v>
      </c>
      <c r="AS1114" s="160">
        <f>IF(Model!AS900+Model!AS901-Model!AS899-AS1062+AS1010&gt;0,(1-'Assumptions (Solar)'!AR33)*(Model!AS900+Model!AS901-Model!AS899-AS1062+AS1010)+AS1062-AS957+AS958,Model!AS900+Model!AS901-Model!AS899+AS1010-AS957+AS958)</f>
        <v>4.152339556</v>
      </c>
      <c r="AT1114" s="160">
        <f>IF(Model!AT900+Model!AT901-Model!AT899-AT1062+AT1010&gt;0,(1-'Assumptions (Solar)'!AS33)*(Model!AT900+Model!AT901-Model!AT899-AT1062+AT1010)+AT1062-AT957+AT958,Model!AT900+Model!AT901-Model!AT899+AT1010-AT957+AT958)</f>
        <v>4.740851307</v>
      </c>
      <c r="AU1114" s="160">
        <f>IF(Model!AU900+Model!AU901-Model!AU899-AU1062+AU1010&gt;0,(1-'Assumptions (Solar)'!AT33)*(Model!AU900+Model!AU901-Model!AU899-AU1062+AU1010)+AU1062-AU957+AU958,Model!AU900+Model!AU901-Model!AU899+AU1010-AU957+AU958)</f>
        <v>5.485382974</v>
      </c>
      <c r="AV1114" s="160">
        <f>IF(Model!AV900+Model!AV901-Model!AV899-AV1062+AV1010&gt;0,(1-'Assumptions (Solar)'!AU33)*(Model!AV900+Model!AV901-Model!AV899-AV1062+AV1010)+AV1062-AV957+AV958,Model!AV900+Model!AV901-Model!AV899+AV1010-AV957+AV958)</f>
        <v>5.833713086</v>
      </c>
      <c r="AW1114" s="160">
        <f>IF(Model!AW900+Model!AW901-Model!AW899-AW1062+AW1010&gt;0,(1-'Assumptions (Solar)'!AV33)*(Model!AW900+Model!AW901-Model!AW899-AW1062+AW1010)+AW1062-AW957+AW958,Model!AW900+Model!AW901-Model!AW899+AW1010-AW957+AW958)</f>
        <v>5.46184203</v>
      </c>
      <c r="AX1114" s="160">
        <f>IF(Model!AX900+Model!AX901-Model!AX899-AX1062+AX1010&gt;0,(1-'Assumptions (Solar)'!AW33)*(Model!AX900+Model!AX901-Model!AX899-AX1062+AX1010)+AX1062-AX957+AX958,Model!AX900+Model!AX901-Model!AX899+AX1010-AX957+AX958)</f>
        <v>5.786926184</v>
      </c>
      <c r="AY1114" s="160">
        <f>IF(Model!AY900+Model!AY901-Model!AY899-AY1062+AY1010&gt;0,(1-'Assumptions (Solar)'!AX33)*(Model!AY900+Model!AY901-Model!AY899-AY1062+AY1010)+AY1062-AY957+AY958,Model!AY900+Model!AY901-Model!AY899+AY1010-AY957+AY958)</f>
        <v>6.324219822</v>
      </c>
      <c r="AZ1114" s="160">
        <f>IF(Model!AZ900+Model!AZ901-Model!AZ899-AZ1062+AZ1010&gt;0,(1-'Assumptions (Solar)'!AY33)*(Model!AZ900+Model!AZ901-Model!AZ899-AZ1062+AZ1010)+AZ1062-AZ957+AZ958,Model!AZ900+Model!AZ901-Model!AZ899+AZ1010-AZ957+AZ958)</f>
        <v>6.780493686</v>
      </c>
      <c r="BA1114" s="160">
        <f>IF(Model!BA900+Model!BA901-Model!BA899-BA1062+BA1010&gt;0,(1-'Assumptions (Solar)'!AZ33)*(Model!BA900+Model!BA901-Model!BA899-BA1062+BA1010)+BA1062-BA957+BA958,Model!BA900+Model!BA901-Model!BA899+BA1010-BA957+BA958)</f>
        <v>8.64514499</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-0.4196203239</v>
      </c>
      <c r="X1115" s="160">
        <f>IF(Model!X900+Model!X901-Model!X899-X1062+X1010&gt;0,'Assumptions (Solar)'!W33*(Model!X900+Model!X901-Model!X899-X1062+X1010)-'Assumptions (Solar)'!W34*Model!X898/10^3,-'Assumptions (Solar)'!W34*Model!X898/10^3)</f>
        <v>-0.5351652629</v>
      </c>
      <c r="Y1115" s="160">
        <f>IF(Model!Y900+Model!Y901-Model!Y899-Y1062+Y1010&gt;0,'Assumptions (Solar)'!X33*(Model!Y900+Model!Y901-Model!Y899-Y1062+Y1010)-'Assumptions (Solar)'!X34*Model!Y898/10^3,-'Assumptions (Solar)'!X34*Model!Y898/10^3)</f>
        <v>-0.6551414811</v>
      </c>
      <c r="Z1115" s="160">
        <f>IF(Model!Z900+Model!Z901-Model!Z899-Z1062+Z1010&gt;0,'Assumptions (Solar)'!Y33*(Model!Z900+Model!Z901-Model!Z899-Z1062+Z1010)-'Assumptions (Solar)'!Y34*Model!Z898/10^3,-'Assumptions (Solar)'!Y34*Model!Z898/10^3)</f>
        <v>-0.779679562</v>
      </c>
      <c r="AA1115" s="160">
        <f>IF(Model!AA900+Model!AA901-Model!AA899-AA1062+AA1010&gt;0,'Assumptions (Solar)'!Z33*(Model!AA900+Model!AA901-Model!AA899-AA1062+AA1010)-'Assumptions (Solar)'!Z34*Model!AA898/10^3,-'Assumptions (Solar)'!Z34*Model!AA898/10^3)</f>
        <v>-0.9089135309</v>
      </c>
      <c r="AB1115" s="160">
        <f>IF(Model!AB900+Model!AB901-Model!AB899-AB1062+AB1010&gt;0,'Assumptions (Solar)'!AA33*(Model!AB900+Model!AB901-Model!AB899-AB1062+AB1010)-'Assumptions (Solar)'!AA34*Model!AB898/10^3,-'Assumptions (Solar)'!AA34*Model!AB898/10^3)</f>
        <v>-1.04298094</v>
      </c>
      <c r="AC1115" s="160">
        <f>IF(Model!AC900+Model!AC901-Model!AC899-AC1062+AC1010&gt;0,'Assumptions (Solar)'!AB33*(Model!AC900+Model!AC901-Model!AC899-AC1062+AC1010)-'Assumptions (Solar)'!AB34*Model!AC898/10^3,-'Assumptions (Solar)'!AB34*Model!AC898/10^3)</f>
        <v>-1.182022957</v>
      </c>
      <c r="AD1115" s="160">
        <f>IF(Model!AD900+Model!AD901-Model!AD899-AD1062+AD1010&gt;0,'Assumptions (Solar)'!AC33*(Model!AD900+Model!AD901-Model!AD899-AD1062+AD1010)-'Assumptions (Solar)'!AC34*Model!AD898/10^3,-'Assumptions (Solar)'!AC34*Model!AD898/10^3)</f>
        <v>-1.257668257</v>
      </c>
      <c r="AE1115" s="160">
        <f>IF(Model!AE900+Model!AE901-Model!AE899-AE1062+AE1010&gt;0,'Assumptions (Solar)'!AD33*(Model!AE900+Model!AE901-Model!AE899-AE1062+AE1010)-'Assumptions (Solar)'!AD34*Model!AE898/10^3,-'Assumptions (Solar)'!AD34*Model!AE898/10^3)</f>
        <v>-1.333958549</v>
      </c>
      <c r="AF1115" s="160">
        <f>IF(Model!AF900+Model!AF901-Model!AF899-AF1062+AF1010&gt;0,'Assumptions (Solar)'!AE33*(Model!AF900+Model!AF901-Model!AF899-AF1062+AF1010)-'Assumptions (Solar)'!AE34*Model!AF898/10^3,-'Assumptions (Solar)'!AE34*Model!AF898/10^3)</f>
        <v>-1.412911809</v>
      </c>
      <c r="AG1115" s="160">
        <f>IF(Model!AG900+Model!AG901-Model!AG899-AG1062+AG1010&gt;0,'Assumptions (Solar)'!AF33*(Model!AG900+Model!AG901-Model!AG899-AG1062+AG1010)-'Assumptions (Solar)'!AF34*Model!AG898/10^3,-'Assumptions (Solar)'!AF34*Model!AG898/10^3)</f>
        <v>-1.491165472</v>
      </c>
      <c r="AH1115" s="160">
        <f>IF(Model!AH900+Model!AH901-Model!AH899-AH1062+AH1010&gt;0,'Assumptions (Solar)'!AG33*(Model!AH900+Model!AH901-Model!AH899-AH1062+AH1010)-'Assumptions (Solar)'!AG34*Model!AH898/10^3,-'Assumptions (Solar)'!AG34*Model!AH898/10^3)</f>
        <v>-1.57049932</v>
      </c>
      <c r="AI1115" s="160">
        <f>IF(Model!AI900+Model!AI901-Model!AI899-AI1062+AI1010&gt;0,'Assumptions (Solar)'!AH33*(Model!AI900+Model!AI901-Model!AI899-AI1062+AI1010)-'Assumptions (Solar)'!AH34*Model!AI898/10^3,-'Assumptions (Solar)'!AH34*Model!AI898/10^3)</f>
        <v>-1.661781821</v>
      </c>
      <c r="AJ1115" s="160">
        <f>IF(Model!AJ900+Model!AJ901-Model!AJ899-AJ1062+AJ1010&gt;0,'Assumptions (Solar)'!AI33*(Model!AJ900+Model!AJ901-Model!AJ899-AJ1062+AJ1010)-'Assumptions (Solar)'!AI34*Model!AJ898/10^3,-'Assumptions (Solar)'!AI34*Model!AJ898/10^3)</f>
        <v>-1.763316492</v>
      </c>
      <c r="AK1115" s="160">
        <f>IF(Model!AK900+Model!AK901-Model!AK899-AK1062+AK1010&gt;0,'Assumptions (Solar)'!AJ33*(Model!AK900+Model!AK901-Model!AK899-AK1062+AK1010)-'Assumptions (Solar)'!AJ34*Model!AK898/10^3,-'Assumptions (Solar)'!AJ34*Model!AK898/10^3)</f>
        <v>-1.872704449</v>
      </c>
      <c r="AL1115" s="160">
        <f>IF(Model!AL900+Model!AL901-Model!AL899-AL1062+AL1010&gt;0,'Assumptions (Solar)'!AK33*(Model!AL900+Model!AL901-Model!AL899-AL1062+AL1010)-'Assumptions (Solar)'!AK34*Model!AL898/10^3,-'Assumptions (Solar)'!AK34*Model!AL898/10^3)</f>
        <v>-1.986929793</v>
      </c>
      <c r="AM1115" s="160">
        <f>IF(Model!AM900+Model!AM901-Model!AM899-AM1062+AM1010&gt;0,'Assumptions (Solar)'!AL33*(Model!AM900+Model!AM901-Model!AM899-AM1062+AM1010)-'Assumptions (Solar)'!AL34*Model!AM898/10^3,-'Assumptions (Solar)'!AL34*Model!AM898/10^3)</f>
        <v>-2.103061277</v>
      </c>
      <c r="AN1115" s="160">
        <f>IF(Model!AN900+Model!AN901-Model!AN899-AN1062+AN1010&gt;0,'Assumptions (Solar)'!AM33*(Model!AN900+Model!AN901-Model!AN899-AN1062+AN1010)-'Assumptions (Solar)'!AM34*Model!AN898/10^3,-'Assumptions (Solar)'!AM34*Model!AN898/10^3)</f>
        <v>-2.227067506</v>
      </c>
      <c r="AO1115" s="160">
        <f>IF(Model!AO900+Model!AO901-Model!AO899-AO1062+AO1010&gt;0,'Assumptions (Solar)'!AN33*(Model!AO900+Model!AO901-Model!AO899-AO1062+AO1010)-'Assumptions (Solar)'!AN34*Model!AO898/10^3,-'Assumptions (Solar)'!AN34*Model!AO898/10^3)</f>
        <v>-2.356831452</v>
      </c>
      <c r="AP1115" s="160">
        <f>IF(Model!AP900+Model!AP901-Model!AP899-AP1062+AP1010&gt;0,'Assumptions (Solar)'!AO33*(Model!AP900+Model!AP901-Model!AP899-AP1062+AP1010)-'Assumptions (Solar)'!AO34*Model!AP898/10^3,-'Assumptions (Solar)'!AO34*Model!AP898/10^3)</f>
        <v>-2.502500146</v>
      </c>
      <c r="AQ1115" s="160">
        <f>IF(Model!AQ900+Model!AQ901-Model!AQ899-AQ1062+AQ1010&gt;0,'Assumptions (Solar)'!AP33*(Model!AQ900+Model!AQ901-Model!AQ899-AQ1062+AQ1010)-'Assumptions (Solar)'!AP34*Model!AQ898/10^3,-'Assumptions (Solar)'!AP34*Model!AQ898/10^3)</f>
        <v>-2.664877448</v>
      </c>
      <c r="AR1115" s="160">
        <f>IF(Model!AR900+Model!AR901-Model!AR899-AR1062+AR1010&gt;0,'Assumptions (Solar)'!AQ33*(Model!AR900+Model!AR901-Model!AR899-AR1062+AR1010)-'Assumptions (Solar)'!AQ34*Model!AR898/10^3,-'Assumptions (Solar)'!AQ34*Model!AR898/10^3)</f>
        <v>-2.871106973</v>
      </c>
      <c r="AS1115" s="160">
        <f>IF(Model!AS900+Model!AS901-Model!AS899-AS1062+AS1010&gt;0,'Assumptions (Solar)'!AR33*(Model!AS900+Model!AS901-Model!AS899-AS1062+AS1010)-'Assumptions (Solar)'!AR34*Model!AS898/10^3,-'Assumptions (Solar)'!AR34*Model!AS898/10^3)</f>
        <v>-3.129645731</v>
      </c>
      <c r="AT1115" s="160">
        <f>IF(Model!AT900+Model!AT901-Model!AT899-AT1062+AT1010&gt;0,'Assumptions (Solar)'!AS33*(Model!AT900+Model!AT901-Model!AT899-AT1062+AT1010)-'Assumptions (Solar)'!AS34*Model!AT898/10^3,-'Assumptions (Solar)'!AS34*Model!AT898/10^3)</f>
        <v>-3.370596712</v>
      </c>
      <c r="AU1115" s="160">
        <f>IF(Model!AU900+Model!AU901-Model!AU899-AU1062+AU1010&gt;0,'Assumptions (Solar)'!AT33*(Model!AU900+Model!AU901-Model!AU899-AU1062+AU1010)-'Assumptions (Solar)'!AT34*Model!AU898/10^3,-'Assumptions (Solar)'!AT34*Model!AU898/10^3)</f>
        <v>-3.537541733</v>
      </c>
      <c r="AV1115" s="160">
        <f>IF(Model!AV900+Model!AV901-Model!AV899-AV1062+AV1010&gt;0,'Assumptions (Solar)'!AU33*(Model!AV900+Model!AV901-Model!AV899-AV1062+AV1010)-'Assumptions (Solar)'!AU34*Model!AV898/10^3,-'Assumptions (Solar)'!AU34*Model!AV898/10^3)</f>
        <v>-3.626219269</v>
      </c>
      <c r="AW1115" s="160">
        <f>IF(Model!AW900+Model!AW901-Model!AW899-AW1062+AW1010&gt;0,'Assumptions (Solar)'!AV33*(Model!AW900+Model!AW901-Model!AW899-AW1062+AW1010)-'Assumptions (Solar)'!AV34*Model!AW898/10^3,-'Assumptions (Solar)'!AV34*Model!AW898/10^3)</f>
        <v>-3.707715415</v>
      </c>
      <c r="AX1115" s="160">
        <f>IF(Model!AX900+Model!AX901-Model!AX899-AX1062+AX1010&gt;0,'Assumptions (Solar)'!AW33*(Model!AX900+Model!AX901-Model!AX899-AX1062+AX1010)-'Assumptions (Solar)'!AW34*Model!AX898/10^3,-'Assumptions (Solar)'!AW34*Model!AX898/10^3)</f>
        <v>-3.898869494</v>
      </c>
      <c r="AY1115" s="160">
        <f>IF(Model!AY900+Model!AY901-Model!AY899-AY1062+AY1010&gt;0,'Assumptions (Solar)'!AX33*(Model!AY900+Model!AY901-Model!AY899-AY1062+AY1010)-'Assumptions (Solar)'!AX34*Model!AY898/10^3,-'Assumptions (Solar)'!AX34*Model!AY898/10^3)</f>
        <v>-4.113274393</v>
      </c>
      <c r="AZ1115" s="160">
        <f>IF(Model!AZ900+Model!AZ901-Model!AZ899-AZ1062+AZ1010&gt;0,'Assumptions (Solar)'!AY33*(Model!AZ900+Model!AZ901-Model!AZ899-AZ1062+AZ1010)-'Assumptions (Solar)'!AY34*Model!AZ898/10^3,-'Assumptions (Solar)'!AY34*Model!AZ898/10^3)</f>
        <v>-4.316934504</v>
      </c>
      <c r="BA1115" s="160">
        <f>IF(Model!BA900+Model!BA901-Model!BA899-BA1062+BA1010&gt;0,'Assumptions (Solar)'!AZ33*(Model!BA900+Model!BA901-Model!BA899-BA1062+BA1010)-'Assumptions (Solar)'!AZ34*Model!BA898/10^3,-'Assumptions (Solar)'!AZ34*Model!BA898/10^3)</f>
        <v>-4.533927344</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0.005216</v>
      </c>
      <c r="L1116" s="256">
        <f>L902*'Assumptions (Solar)'!$V$32/1000000000</f>
        <v>0</v>
      </c>
      <c r="M1116" s="256">
        <f>M902*'Assumptions (Solar)'!$V$32/1000000000</f>
        <v>0.012062</v>
      </c>
      <c r="N1116" s="256">
        <f>N902*'Assumptions (Solar)'!$V$32/1000000000</f>
        <v>0.043195</v>
      </c>
      <c r="O1116" s="256">
        <f>O902*'Assumptions (Solar)'!$V$32/1000000000</f>
        <v>0.181908</v>
      </c>
      <c r="P1116" s="256">
        <f>P902*'Assumptions (Solar)'!$V$32/1000000000</f>
        <v>0.460312</v>
      </c>
      <c r="Q1116" s="256">
        <f>Q902*'Assumptions (Solar)'!$V$32/1000000000</f>
        <v>0.665692</v>
      </c>
      <c r="R1116" s="256">
        <f>R902*'Assumptions (Solar)'!$V$32/1000000000</f>
        <v>1.777189</v>
      </c>
      <c r="S1116" s="256">
        <f>S902*'Assumptions (Solar)'!$V$32/1000000000</f>
        <v>2.696183</v>
      </c>
      <c r="T1116" s="256">
        <f>T902*'Assumptions (Solar)'!$V$32/1000000000</f>
        <v>2.381593</v>
      </c>
      <c r="U1116" s="256">
        <f>U902*'Assumptions (Solar)'!$V$32/1000000000</f>
        <v>1.434726</v>
      </c>
      <c r="V1116" s="256">
        <f>V902*'Assumptions (Solar)'!$V$32/1000000000</f>
        <v>0</v>
      </c>
      <c r="W1116" s="256">
        <f>W902*'Assumptions (Solar)'!$V$32/1000000000</f>
        <v>0</v>
      </c>
      <c r="X1116" s="256">
        <f>X902*'Assumptions (Solar)'!$V$32/1000000000</f>
        <v>2.314236182</v>
      </c>
      <c r="Y1116" s="256">
        <f>Y902*'Assumptions (Solar)'!$V$32/1000000000</f>
        <v>2.314236182</v>
      </c>
      <c r="Z1116" s="256">
        <f>Z902*'Assumptions (Solar)'!$V$32/1000000000</f>
        <v>2.314236182</v>
      </c>
      <c r="AA1116" s="256">
        <f>AA902*'Assumptions (Solar)'!$V$32/1000000000</f>
        <v>2.314236182</v>
      </c>
      <c r="AB1116" s="256">
        <f>AB902*'Assumptions (Solar)'!$V$32/1000000000</f>
        <v>2.314236182</v>
      </c>
      <c r="AC1116" s="256">
        <f>AC902*'Assumptions (Solar)'!$V$32/1000000000</f>
        <v>2.314236182</v>
      </c>
      <c r="AD1116" s="256">
        <f>AD902*'Assumptions (Solar)'!$V$32/1000000000</f>
        <v>2.314236182</v>
      </c>
      <c r="AE1116" s="256">
        <f>AE902*'Assumptions (Solar)'!$V$32/1000000000</f>
        <v>2.314236182</v>
      </c>
      <c r="AF1116" s="256">
        <f>AF902*'Assumptions (Solar)'!$V$32/1000000000</f>
        <v>2.314236182</v>
      </c>
      <c r="AG1116" s="256">
        <f>AG902*'Assumptions (Solar)'!$V$32/1000000000</f>
        <v>2.314236182</v>
      </c>
      <c r="AH1116" s="256">
        <f>AH902*'Assumptions (Solar)'!$V$32/1000000000</f>
        <v>2.314236182</v>
      </c>
      <c r="AI1116" s="256">
        <f>AI902*'Assumptions (Solar)'!$V$32/1000000000</f>
        <v>2.314236182</v>
      </c>
      <c r="AJ1116" s="256">
        <f>AJ902*'Assumptions (Solar)'!$V$32/1000000000</f>
        <v>2.314236182</v>
      </c>
      <c r="AK1116" s="256">
        <f>AK902*'Assumptions (Solar)'!$V$32/1000000000</f>
        <v>2.319452182</v>
      </c>
      <c r="AL1116" s="256">
        <f>AL902*'Assumptions (Solar)'!$V$32/1000000000</f>
        <v>2.314236182</v>
      </c>
      <c r="AM1116" s="256">
        <f>AM902*'Assumptions (Solar)'!$V$32/1000000000</f>
        <v>2.326298182</v>
      </c>
      <c r="AN1116" s="256">
        <f>AN902*'Assumptions (Solar)'!$V$32/1000000000</f>
        <v>2.357431182</v>
      </c>
      <c r="AO1116" s="256">
        <f>AO902*'Assumptions (Solar)'!$V$32/1000000000</f>
        <v>2.496144182</v>
      </c>
      <c r="AP1116" s="256">
        <f>AP902*'Assumptions (Solar)'!$V$32/1000000000</f>
        <v>2.774548182</v>
      </c>
      <c r="AQ1116" s="256">
        <f>AQ902*'Assumptions (Solar)'!$V$32/1000000000</f>
        <v>2.979928182</v>
      </c>
      <c r="AR1116" s="256">
        <f>AR902*'Assumptions (Solar)'!$V$32/1000000000</f>
        <v>4.091425182</v>
      </c>
      <c r="AS1116" s="256">
        <f>AS902*'Assumptions (Solar)'!$V$32/1000000000</f>
        <v>5.010419182</v>
      </c>
      <c r="AT1116" s="256">
        <f>AT902*'Assumptions (Solar)'!$V$32/1000000000</f>
        <v>4.695829182</v>
      </c>
      <c r="AU1116" s="256">
        <f>AU902*'Assumptions (Solar)'!$V$32/1000000000</f>
        <v>3.748962182</v>
      </c>
      <c r="AV1116" s="256">
        <f>AV902*'Assumptions (Solar)'!$V$32/1000000000</f>
        <v>2.314236182</v>
      </c>
      <c r="AW1116" s="256">
        <f>AW902*'Assumptions (Solar)'!$V$32/1000000000</f>
        <v>2.314236182</v>
      </c>
      <c r="AX1116" s="256">
        <f>AX902*'Assumptions (Solar)'!$V$32/1000000000</f>
        <v>4.628472364</v>
      </c>
      <c r="AY1116" s="256">
        <f>AY902*'Assumptions (Solar)'!$V$32/1000000000</f>
        <v>4.628472364</v>
      </c>
      <c r="AZ1116" s="256">
        <f>AZ902*'Assumptions (Solar)'!$V$32/1000000000</f>
        <v>4.628472364</v>
      </c>
      <c r="BA1116" s="256">
        <f>BA902*'Assumptions (Solar)'!$V$32/1000000000</f>
        <v>4.628472364</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768.6</v>
      </c>
      <c r="AK1120" s="252">
        <f>'Assumptions (Nuclear)'!AJ46</f>
        <v>0</v>
      </c>
      <c r="AL1120" s="252">
        <f>'Assumptions (Nuclear)'!AK46</f>
        <v>886.7</v>
      </c>
      <c r="AM1120" s="252">
        <f>'Assumptions (Nuclear)'!AL46</f>
        <v>2932</v>
      </c>
      <c r="AN1120" s="252">
        <f>'Assumptions (Nuclear)'!AM46</f>
        <v>3010.7</v>
      </c>
      <c r="AO1120" s="252">
        <f>'Assumptions (Nuclear)'!AN46</f>
        <v>0</v>
      </c>
      <c r="AP1120" s="252">
        <f>'Assumptions (Nuclear)'!AO46</f>
        <v>3079.8</v>
      </c>
      <c r="AQ1120" s="252">
        <f>'Assumptions (Nuclear)'!AP46</f>
        <v>0</v>
      </c>
      <c r="AR1120" s="252">
        <f>'Assumptions (Nuclear)'!AQ46</f>
        <v>864.7</v>
      </c>
      <c r="AS1120" s="252">
        <f>'Assumptions (Nuclear)'!AR46</f>
        <v>0</v>
      </c>
      <c r="AT1120" s="252">
        <f>'Assumptions (Nuclear)'!AS46</f>
        <v>3329</v>
      </c>
      <c r="AU1120" s="252">
        <f>'Assumptions (Nuclear)'!AT46</f>
        <v>1220.5</v>
      </c>
      <c r="AV1120" s="252">
        <f>'Assumptions (Nuclear)'!AU46</f>
        <v>0</v>
      </c>
      <c r="AW1120" s="252">
        <f>'Assumptions (Nuclear)'!AV46</f>
        <v>2249.9</v>
      </c>
      <c r="AX1120" s="252">
        <f>'Assumptions (Nuclear)'!AW46</f>
        <v>2645.1</v>
      </c>
      <c r="AY1120" s="252">
        <f>'Assumptions (Nuclear)'!AX46</f>
        <v>1205.1</v>
      </c>
      <c r="AZ1120" s="252">
        <f>'Assumptions (Nuclear)'!AY46</f>
        <v>2110.9</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28002.8</v>
      </c>
      <c r="Y1121" s="167">
        <f>X1121-'Assumptions (Nuclear)'!X46+X1129</f>
        <v>28088.58808</v>
      </c>
      <c r="Z1121" s="167">
        <f>Y1121-'Assumptions (Nuclear)'!Y46+Y1129</f>
        <v>28174.37616</v>
      </c>
      <c r="AA1121" s="167">
        <f>Z1121-'Assumptions (Nuclear)'!Z46+Z1129</f>
        <v>28260.16425</v>
      </c>
      <c r="AB1121" s="167">
        <f>AA1121-'Assumptions (Nuclear)'!AA46+AA1129</f>
        <v>28345.95233</v>
      </c>
      <c r="AC1121" s="167">
        <f>AB1121-'Assumptions (Nuclear)'!AB46+AB1129</f>
        <v>28431.74041</v>
      </c>
      <c r="AD1121" s="167">
        <f>AC1121-'Assumptions (Nuclear)'!AC46+AC1129</f>
        <v>28517.52849</v>
      </c>
      <c r="AE1121" s="167">
        <f>AD1121-'Assumptions (Nuclear)'!AD46+AD1129</f>
        <v>28603.31658</v>
      </c>
      <c r="AF1121" s="167">
        <f>AE1121-'Assumptions (Nuclear)'!AE46+AE1129</f>
        <v>28689.10466</v>
      </c>
      <c r="AG1121" s="167">
        <f>AF1121-'Assumptions (Nuclear)'!AF46+AF1129</f>
        <v>28774.89274</v>
      </c>
      <c r="AH1121" s="167">
        <f>AG1121-'Assumptions (Nuclear)'!AG46+AG1129</f>
        <v>28860.68082</v>
      </c>
      <c r="AI1121" s="167">
        <f>AH1121-'Assumptions (Nuclear)'!AH46+AH1129</f>
        <v>28946.4689</v>
      </c>
      <c r="AJ1121" s="167">
        <f>AI1121-'Assumptions (Nuclear)'!AI46+AI1129</f>
        <v>28263.65699</v>
      </c>
      <c r="AK1121" s="167">
        <f>AJ1121-'Assumptions (Nuclear)'!AJ46+AJ1129</f>
        <v>29118.04507</v>
      </c>
      <c r="AL1121" s="167">
        <f>AK1121-'Assumptions (Nuclear)'!AK46+AK1129</f>
        <v>28317.13315</v>
      </c>
      <c r="AM1121" s="167">
        <f>AL1121-'Assumptions (Nuclear)'!AL46+AL1129</f>
        <v>26357.62123</v>
      </c>
      <c r="AN1121" s="167">
        <f>AM1121-'Assumptions (Nuclear)'!AM46+AM1129</f>
        <v>26364.70932</v>
      </c>
      <c r="AO1121" s="167">
        <f>AN1121-'Assumptions (Nuclear)'!AN46+AN1129</f>
        <v>29461.1974</v>
      </c>
      <c r="AP1121" s="167">
        <f>AO1121-'Assumptions (Nuclear)'!AO46+AO1129</f>
        <v>26467.18548</v>
      </c>
      <c r="AQ1121" s="167">
        <f>AP1121-'Assumptions (Nuclear)'!AP46+AP1129</f>
        <v>29632.77356</v>
      </c>
      <c r="AR1121" s="167">
        <f>AQ1121-'Assumptions (Nuclear)'!AQ46+AQ1129</f>
        <v>28853.86164</v>
      </c>
      <c r="AS1121" s="167">
        <f>AR1121-'Assumptions (Nuclear)'!AR46+AR1129</f>
        <v>29804.34973</v>
      </c>
      <c r="AT1121" s="167">
        <f>AS1121-'Assumptions (Nuclear)'!AS46+AS1129</f>
        <v>26561.13781</v>
      </c>
      <c r="AU1121" s="167">
        <f>AT1121-'Assumptions (Nuclear)'!AT46+AT1129</f>
        <v>28755.42589</v>
      </c>
      <c r="AV1121" s="167">
        <f>AU1121-'Assumptions (Nuclear)'!AU46+AU1129</f>
        <v>30061.71397</v>
      </c>
      <c r="AW1121" s="167">
        <f>AV1121-'Assumptions (Nuclear)'!AV46+AV1129</f>
        <v>27897.60206</v>
      </c>
      <c r="AX1121" s="167">
        <f>AW1121-'Assumptions (Nuclear)'!AW46+AW1129</f>
        <v>27588.19014</v>
      </c>
      <c r="AY1121" s="167">
        <f>AX1121-'Assumptions (Nuclear)'!AX46+AX1129</f>
        <v>29113.97822</v>
      </c>
      <c r="AZ1121" s="167">
        <f>AY1121-'Assumptions (Nuclear)'!AY46+AY1129</f>
        <v>28293.9663</v>
      </c>
      <c r="BA1121" s="167">
        <f>AZ1121-'Assumptions (Nuclear)'!AZ46+AZ1129</f>
        <v>30490.65438</v>
      </c>
    </row>
    <row r="1122" ht="15.75" customHeight="1">
      <c r="A1122" s="261" t="s">
        <v>350</v>
      </c>
      <c r="B1122" s="150" t="s">
        <v>149</v>
      </c>
      <c r="C1122" s="151">
        <v>26732.9</v>
      </c>
      <c r="D1122" s="151">
        <v>26732.9</v>
      </c>
      <c r="E1122" s="151">
        <v>26732.9</v>
      </c>
      <c r="F1122" s="151">
        <v>26732.9</v>
      </c>
      <c r="G1122" s="151">
        <v>26732.9</v>
      </c>
      <c r="H1122" s="151">
        <v>26732.9</v>
      </c>
      <c r="I1122" s="151">
        <v>26732.9</v>
      </c>
      <c r="J1122" s="151">
        <v>26732.9</v>
      </c>
      <c r="K1122" s="151">
        <v>26732.9</v>
      </c>
      <c r="L1122" s="151">
        <v>26732.9</v>
      </c>
      <c r="M1122" s="151">
        <v>26732.9</v>
      </c>
      <c r="N1122" s="151">
        <v>26732.9</v>
      </c>
      <c r="O1122" s="151">
        <v>26732.9</v>
      </c>
      <c r="P1122" s="151">
        <v>26732.9</v>
      </c>
      <c r="Q1122" s="151">
        <v>26732.9</v>
      </c>
      <c r="R1122" s="151">
        <v>26732.9</v>
      </c>
      <c r="S1122" s="151">
        <v>28002.8</v>
      </c>
      <c r="T1122" s="151">
        <v>28002.8</v>
      </c>
      <c r="U1122" s="151">
        <v>28002.8</v>
      </c>
      <c r="V1122" s="172">
        <f t="shared" ref="V1122:W1122" si="44">U1122+V1129</f>
        <v>28002.8</v>
      </c>
      <c r="W1122" s="153">
        <f t="shared" si="44"/>
        <v>28002.8</v>
      </c>
      <c r="X1122" s="154">
        <f t="shared" ref="X1122:AZ1122" si="45">W1122+($BA$1122-$W$1122)/($BA$2-$W$2)</f>
        <v>28088.58808</v>
      </c>
      <c r="Y1122" s="154">
        <f t="shared" si="45"/>
        <v>28174.37616</v>
      </c>
      <c r="Z1122" s="154">
        <f t="shared" si="45"/>
        <v>28260.16425</v>
      </c>
      <c r="AA1122" s="154">
        <f t="shared" si="45"/>
        <v>28345.95233</v>
      </c>
      <c r="AB1122" s="154">
        <f t="shared" si="45"/>
        <v>28431.74041</v>
      </c>
      <c r="AC1122" s="154">
        <f t="shared" si="45"/>
        <v>28517.52849</v>
      </c>
      <c r="AD1122" s="154">
        <f t="shared" si="45"/>
        <v>28603.31658</v>
      </c>
      <c r="AE1122" s="154">
        <f t="shared" si="45"/>
        <v>28689.10466</v>
      </c>
      <c r="AF1122" s="154">
        <f t="shared" si="45"/>
        <v>28774.89274</v>
      </c>
      <c r="AG1122" s="154">
        <f t="shared" si="45"/>
        <v>28860.68082</v>
      </c>
      <c r="AH1122" s="154">
        <f t="shared" si="45"/>
        <v>28946.4689</v>
      </c>
      <c r="AI1122" s="154">
        <f t="shared" si="45"/>
        <v>29032.25699</v>
      </c>
      <c r="AJ1122" s="154">
        <f t="shared" si="45"/>
        <v>29118.04507</v>
      </c>
      <c r="AK1122" s="154">
        <f t="shared" si="45"/>
        <v>29203.83315</v>
      </c>
      <c r="AL1122" s="154">
        <f t="shared" si="45"/>
        <v>29289.62123</v>
      </c>
      <c r="AM1122" s="154">
        <f t="shared" si="45"/>
        <v>29375.40932</v>
      </c>
      <c r="AN1122" s="154">
        <f t="shared" si="45"/>
        <v>29461.1974</v>
      </c>
      <c r="AO1122" s="154">
        <f t="shared" si="45"/>
        <v>29546.98548</v>
      </c>
      <c r="AP1122" s="154">
        <f t="shared" si="45"/>
        <v>29632.77356</v>
      </c>
      <c r="AQ1122" s="154">
        <f t="shared" si="45"/>
        <v>29718.56164</v>
      </c>
      <c r="AR1122" s="154">
        <f t="shared" si="45"/>
        <v>29804.34973</v>
      </c>
      <c r="AS1122" s="154">
        <f t="shared" si="45"/>
        <v>29890.13781</v>
      </c>
      <c r="AT1122" s="154">
        <f t="shared" si="45"/>
        <v>29975.92589</v>
      </c>
      <c r="AU1122" s="154">
        <f t="shared" si="45"/>
        <v>30061.71397</v>
      </c>
      <c r="AV1122" s="154">
        <f t="shared" si="45"/>
        <v>30147.50206</v>
      </c>
      <c r="AW1122" s="154">
        <f t="shared" si="45"/>
        <v>30233.29014</v>
      </c>
      <c r="AX1122" s="154">
        <f t="shared" si="45"/>
        <v>30319.07822</v>
      </c>
      <c r="AY1122" s="154">
        <f t="shared" si="45"/>
        <v>30404.8663</v>
      </c>
      <c r="AZ1122" s="154">
        <f t="shared" si="45"/>
        <v>30490.65438</v>
      </c>
      <c r="BA1122" s="155">
        <f>Inputs!$H$4</f>
        <v>30576.44247</v>
      </c>
    </row>
    <row r="1123" ht="15.75" customHeight="1">
      <c r="A1123" s="262" t="s">
        <v>28</v>
      </c>
      <c r="B1123" s="159" t="s">
        <v>150</v>
      </c>
      <c r="C1123" s="156">
        <v>190.375492</v>
      </c>
      <c r="D1123" s="156">
        <v>190.184168</v>
      </c>
      <c r="E1123" s="156">
        <v>193.550748</v>
      </c>
      <c r="F1123" s="156">
        <v>191.313228</v>
      </c>
      <c r="G1123" s="156">
        <v>195.519794</v>
      </c>
      <c r="H1123" s="156">
        <v>194.228729</v>
      </c>
      <c r="I1123" s="156">
        <v>189.774825</v>
      </c>
      <c r="J1123" s="156">
        <v>198.173899</v>
      </c>
      <c r="K1123" s="156">
        <v>198.649373</v>
      </c>
      <c r="L1123" s="156">
        <v>202.356744</v>
      </c>
      <c r="M1123" s="156">
        <v>201.562924</v>
      </c>
      <c r="N1123" s="156">
        <v>202.347679</v>
      </c>
      <c r="O1123" s="156">
        <v>197.711975</v>
      </c>
      <c r="P1123" s="156">
        <v>207.570944</v>
      </c>
      <c r="Q1123" s="156">
        <v>205.121633</v>
      </c>
      <c r="R1123" s="156">
        <v>207.717985</v>
      </c>
      <c r="S1123" s="156">
        <v>208.469902</v>
      </c>
      <c r="T1123" s="156">
        <v>212.261746</v>
      </c>
      <c r="U1123" s="156">
        <v>211.714773</v>
      </c>
      <c r="V1123" s="157">
        <f t="shared" ref="V1123:W1123" si="46">U1123</f>
        <v>211.714773</v>
      </c>
      <c r="W1123" s="157">
        <f t="shared" si="46"/>
        <v>211.714773</v>
      </c>
      <c r="X1123" s="154">
        <f t="shared" ref="X1123:AZ1123" si="47">W1123+($BA$1123-$W$1123)/($BA$2-$W$2)</f>
        <v>213.139519</v>
      </c>
      <c r="Y1123" s="154">
        <f t="shared" si="47"/>
        <v>214.5642651</v>
      </c>
      <c r="Z1123" s="154">
        <f t="shared" si="47"/>
        <v>215.9890111</v>
      </c>
      <c r="AA1123" s="154">
        <f t="shared" si="47"/>
        <v>217.4137572</v>
      </c>
      <c r="AB1123" s="154">
        <f t="shared" si="47"/>
        <v>218.8385032</v>
      </c>
      <c r="AC1123" s="154">
        <f t="shared" si="47"/>
        <v>220.2632492</v>
      </c>
      <c r="AD1123" s="154">
        <f t="shared" si="47"/>
        <v>221.6879953</v>
      </c>
      <c r="AE1123" s="154">
        <f t="shared" si="47"/>
        <v>223.1127413</v>
      </c>
      <c r="AF1123" s="154">
        <f t="shared" si="47"/>
        <v>224.5374874</v>
      </c>
      <c r="AG1123" s="154">
        <f t="shared" si="47"/>
        <v>225.9622334</v>
      </c>
      <c r="AH1123" s="154">
        <f t="shared" si="47"/>
        <v>227.3869794</v>
      </c>
      <c r="AI1123" s="154">
        <f t="shared" si="47"/>
        <v>228.8117255</v>
      </c>
      <c r="AJ1123" s="154">
        <f t="shared" si="47"/>
        <v>230.2364715</v>
      </c>
      <c r="AK1123" s="154">
        <f t="shared" si="47"/>
        <v>231.6612176</v>
      </c>
      <c r="AL1123" s="154">
        <f t="shared" si="47"/>
        <v>233.0859636</v>
      </c>
      <c r="AM1123" s="154">
        <f t="shared" si="47"/>
        <v>234.5107096</v>
      </c>
      <c r="AN1123" s="154">
        <f t="shared" si="47"/>
        <v>235.9354557</v>
      </c>
      <c r="AO1123" s="154">
        <f t="shared" si="47"/>
        <v>237.3602017</v>
      </c>
      <c r="AP1123" s="154">
        <f t="shared" si="47"/>
        <v>238.7849478</v>
      </c>
      <c r="AQ1123" s="154">
        <f t="shared" si="47"/>
        <v>240.2096938</v>
      </c>
      <c r="AR1123" s="154">
        <f t="shared" si="47"/>
        <v>241.6344398</v>
      </c>
      <c r="AS1123" s="154">
        <f t="shared" si="47"/>
        <v>243.0591859</v>
      </c>
      <c r="AT1123" s="154">
        <f t="shared" si="47"/>
        <v>244.4839319</v>
      </c>
      <c r="AU1123" s="154">
        <f t="shared" si="47"/>
        <v>245.908678</v>
      </c>
      <c r="AV1123" s="154">
        <f t="shared" si="47"/>
        <v>247.333424</v>
      </c>
      <c r="AW1123" s="154">
        <f t="shared" si="47"/>
        <v>248.75817</v>
      </c>
      <c r="AX1123" s="154">
        <f t="shared" si="47"/>
        <v>250.1829161</v>
      </c>
      <c r="AY1123" s="154">
        <f t="shared" si="47"/>
        <v>251.6076621</v>
      </c>
      <c r="AZ1123" s="154">
        <f t="shared" si="47"/>
        <v>253.0324082</v>
      </c>
      <c r="BA1123" s="243">
        <f>Inputs!$I$4</f>
        <v>254.4571542</v>
      </c>
    </row>
    <row r="1124" ht="15.75" customHeight="1">
      <c r="A1124" s="262" t="s">
        <v>421</v>
      </c>
      <c r="B1124" s="159" t="s">
        <v>351</v>
      </c>
      <c r="C1124" s="95">
        <f>C1123*'Assumptions (Nuclear)'!B20/10^3</f>
        <v>3.249289039</v>
      </c>
      <c r="D1124" s="95">
        <f>D1123*'Assumptions (Nuclear)'!C20/10^3</f>
        <v>3.225573612</v>
      </c>
      <c r="E1124" s="95">
        <f>E1123*'Assumptions (Nuclear)'!D20/10^3</f>
        <v>3.261990864</v>
      </c>
      <c r="F1124" s="95">
        <f>F1123*'Assumptions (Nuclear)'!E20/10^3</f>
        <v>3.203968043</v>
      </c>
      <c r="G1124" s="95">
        <f>G1123*'Assumptions (Nuclear)'!F20/10^3</f>
        <v>3.253787579</v>
      </c>
      <c r="H1124" s="95">
        <f>H1123*'Assumptions (Nuclear)'!G20/10^3</f>
        <v>3.266858029</v>
      </c>
      <c r="I1124" s="95">
        <f>I1123*'Assumptions (Nuclear)'!H20/10^3</f>
        <v>3.269599269</v>
      </c>
      <c r="J1124" s="95">
        <f>J1123*'Assumptions (Nuclear)'!I20/10^3</f>
        <v>3.576181706</v>
      </c>
      <c r="K1124" s="95">
        <f>K1123*'Assumptions (Nuclear)'!J20/10^3</f>
        <v>3.65253832</v>
      </c>
      <c r="L1124" s="95">
        <f>L1123*'Assumptions (Nuclear)'!K20/10^3</f>
        <v>3.845951591</v>
      </c>
      <c r="M1124" s="95">
        <f>M1123*'Assumptions (Nuclear)'!L20/10^3</f>
        <v>3.881026293</v>
      </c>
      <c r="N1124" s="95">
        <f>N1123*'Assumptions (Nuclear)'!M20/10^3</f>
        <v>3.946717536</v>
      </c>
      <c r="O1124" s="95">
        <f>O1123*'Assumptions (Nuclear)'!N20/10^3</f>
        <v>3.918433495</v>
      </c>
      <c r="P1124" s="95">
        <f>P1123*'Assumptions (Nuclear)'!O20/10^3</f>
        <v>4.126767698</v>
      </c>
      <c r="Q1124" s="95">
        <f>Q1123*'Assumptions (Nuclear)'!P20/10^3</f>
        <v>4.103892036</v>
      </c>
      <c r="R1124" s="95">
        <f>R1123*'Assumptions (Nuclear)'!Q20/10^3</f>
        <v>4.274362165</v>
      </c>
      <c r="S1124" s="95">
        <f>S1123*'Assumptions (Nuclear)'!R20/10^3</f>
        <v>4.332340135</v>
      </c>
      <c r="T1124" s="95">
        <f>T1123*'Assumptions (Nuclear)'!S20/10^3</f>
        <v>4.336507471</v>
      </c>
      <c r="U1124" s="95">
        <f>U1123*'Assumptions (Nuclear)'!T20/10^3</f>
        <v>4.467789433</v>
      </c>
      <c r="V1124" s="95">
        <f>V1123*'Assumptions (Nuclear)'!U20/10^3</f>
        <v>4.496076543</v>
      </c>
      <c r="W1124" s="95">
        <f>W1123*'Assumptions (Nuclear)'!V20/10^3</f>
        <v>4.557197275</v>
      </c>
      <c r="X1124" s="95">
        <f>X1123*'Assumptions (Nuclear)'!W20/10^3</f>
        <v>4.650233709</v>
      </c>
      <c r="Y1124" s="95">
        <f>Y1123*'Assumptions (Nuclear)'!X20/10^3</f>
        <v>4.744957477</v>
      </c>
      <c r="Z1124" s="95">
        <f>Z1123*'Assumptions (Nuclear)'!Y20/10^3</f>
        <v>4.841397261</v>
      </c>
      <c r="AA1124" s="95">
        <f>AA1123*'Assumptions (Nuclear)'!Z20/10^3</f>
        <v>4.939582213</v>
      </c>
      <c r="AB1124" s="95">
        <f>AB1123*'Assumptions (Nuclear)'!AA20/10^3</f>
        <v>5.039541957</v>
      </c>
      <c r="AC1124" s="95">
        <f>AC1123*'Assumptions (Nuclear)'!AB20/10^3</f>
        <v>5.141306603</v>
      </c>
      <c r="AD1124" s="95">
        <f>AD1123*'Assumptions (Nuclear)'!AC20/10^3</f>
        <v>5.244906751</v>
      </c>
      <c r="AE1124" s="95">
        <f>AE1123*'Assumptions (Nuclear)'!AD20/10^3</f>
        <v>5.350373498</v>
      </c>
      <c r="AF1124" s="95">
        <f>AF1123*'Assumptions (Nuclear)'!AE20/10^3</f>
        <v>5.45773845</v>
      </c>
      <c r="AG1124" s="95">
        <f>AG1123*'Assumptions (Nuclear)'!AF20/10^3</f>
        <v>5.567033724</v>
      </c>
      <c r="AH1124" s="95">
        <f>AH1123*'Assumptions (Nuclear)'!AG20/10^3</f>
        <v>5.678291961</v>
      </c>
      <c r="AI1124" s="95">
        <f>AI1123*'Assumptions (Nuclear)'!AH20/10^3</f>
        <v>5.791546335</v>
      </c>
      <c r="AJ1124" s="95">
        <f>AJ1123*'Assumptions (Nuclear)'!AI20/10^3</f>
        <v>5.906830555</v>
      </c>
      <c r="AK1124" s="95">
        <f>AK1123*'Assumptions (Nuclear)'!AJ20/10^3</f>
        <v>6.02417888</v>
      </c>
      <c r="AL1124" s="95">
        <f>AL1123*'Assumptions (Nuclear)'!AK20/10^3</f>
        <v>6.143626126</v>
      </c>
      <c r="AM1124" s="95">
        <f>AM1123*'Assumptions (Nuclear)'!AL20/10^3</f>
        <v>6.265207672</v>
      </c>
      <c r="AN1124" s="95">
        <f>AN1123*'Assumptions (Nuclear)'!AM20/10^3</f>
        <v>6.388959472</v>
      </c>
      <c r="AO1124" s="95">
        <f>AO1123*'Assumptions (Nuclear)'!AN20/10^3</f>
        <v>6.514918064</v>
      </c>
      <c r="AP1124" s="95">
        <f>AP1123*'Assumptions (Nuclear)'!AO20/10^3</f>
        <v>6.643120577</v>
      </c>
      <c r="AQ1124" s="95">
        <f>AQ1123*'Assumptions (Nuclear)'!AP20/10^3</f>
        <v>6.773604743</v>
      </c>
      <c r="AR1124" s="95">
        <f>AR1123*'Assumptions (Nuclear)'!AQ20/10^3</f>
        <v>6.906408904</v>
      </c>
      <c r="AS1124" s="95">
        <f>AS1123*'Assumptions (Nuclear)'!AR20/10^3</f>
        <v>7.041572023</v>
      </c>
      <c r="AT1124" s="95">
        <f>AT1123*'Assumptions (Nuclear)'!AS20/10^3</f>
        <v>7.179133694</v>
      </c>
      <c r="AU1124" s="95">
        <f>AU1123*'Assumptions (Nuclear)'!AT20/10^3</f>
        <v>7.319134151</v>
      </c>
      <c r="AV1124" s="95">
        <f>AV1123*'Assumptions (Nuclear)'!AU20/10^3</f>
        <v>7.46161428</v>
      </c>
      <c r="AW1124" s="95">
        <f>AW1123*'Assumptions (Nuclear)'!AV20/10^3</f>
        <v>7.606615626</v>
      </c>
      <c r="AX1124" s="95">
        <f>AX1123*'Assumptions (Nuclear)'!AW20/10^3</f>
        <v>7.754180406</v>
      </c>
      <c r="AY1124" s="95">
        <f>AY1123*'Assumptions (Nuclear)'!AX20/10^3</f>
        <v>7.904351521</v>
      </c>
      <c r="AZ1124" s="95">
        <f>AZ1123*'Assumptions (Nuclear)'!AY20/10^3</f>
        <v>8.05717256</v>
      </c>
      <c r="BA1124" s="95">
        <f>BA1123*'Assumptions (Nuclear)'!AZ20/10^3</f>
        <v>8.212687821</v>
      </c>
    </row>
    <row r="1125" ht="15.75" customHeight="1">
      <c r="A1125" s="261" t="s">
        <v>422</v>
      </c>
      <c r="B1125" s="150" t="s">
        <v>351</v>
      </c>
      <c r="C1125" s="95">
        <f>C1123*'Assumptions (Nuclear)'!B22/10^3</f>
        <v>0.9501704842</v>
      </c>
      <c r="D1125" s="95">
        <f>D1123*'Assumptions (Nuclear)'!C22/10^3</f>
        <v>0.9492155797</v>
      </c>
      <c r="E1125" s="95">
        <f>E1123*'Assumptions (Nuclear)'!D22/10^3</f>
        <v>0.9660182937</v>
      </c>
      <c r="F1125" s="95">
        <f>F1123*'Assumptions (Nuclear)'!E22/10^3</f>
        <v>0.9548507561</v>
      </c>
      <c r="G1125" s="95">
        <f>G1123*'Assumptions (Nuclear)'!F22/10^3</f>
        <v>0.9758458685</v>
      </c>
      <c r="H1125" s="95">
        <f>H1123*'Assumptions (Nuclear)'!G22/10^3</f>
        <v>0.9858730701</v>
      </c>
      <c r="I1125" s="95">
        <f>I1123*'Assumptions (Nuclear)'!H22/10^3</f>
        <v>0.9927688966</v>
      </c>
      <c r="J1125" s="95">
        <f>J1123*'Assumptions (Nuclear)'!I22/10^3</f>
        <v>1.092389695</v>
      </c>
      <c r="K1125" s="95">
        <f>K1123*'Assumptions (Nuclear)'!J22/10^3</f>
        <v>1.122612351</v>
      </c>
      <c r="L1125" s="95">
        <f>L1123*'Assumptions (Nuclear)'!K22/10^3</f>
        <v>1.189262619</v>
      </c>
      <c r="M1125" s="95">
        <f>M1123*'Assumptions (Nuclear)'!L22/10^3</f>
        <v>1.20757154</v>
      </c>
      <c r="N1125" s="95">
        <f>N1123*'Assumptions (Nuclear)'!M22/10^3</f>
        <v>1.235648525</v>
      </c>
      <c r="O1125" s="95">
        <f>O1123*'Assumptions (Nuclear)'!N22/10^3</f>
        <v>1.234399528</v>
      </c>
      <c r="P1125" s="95">
        <f>P1123*'Assumptions (Nuclear)'!O22/10^3</f>
        <v>1.308194251</v>
      </c>
      <c r="Q1125" s="95">
        <f>Q1123*'Assumptions (Nuclear)'!P22/10^3</f>
        <v>1.309086991</v>
      </c>
      <c r="R1125" s="95">
        <f>R1123*'Assumptions (Nuclear)'!Q22/10^3</f>
        <v>1.371816334</v>
      </c>
      <c r="S1125" s="95">
        <f>S1123*'Assumptions (Nuclear)'!R22/10^3</f>
        <v>1.399097546</v>
      </c>
      <c r="T1125" s="95">
        <f>T1123*'Assumptions (Nuclear)'!S22/10^3</f>
        <v>1.409417993</v>
      </c>
      <c r="U1125" s="95">
        <f>U1123*'Assumptions (Nuclear)'!T22/10^3</f>
        <v>1.46094269</v>
      </c>
      <c r="V1125" s="95">
        <f>V1123*'Assumptions (Nuclear)'!U22/10^3</f>
        <v>1.416868012</v>
      </c>
      <c r="W1125" s="95">
        <f>W1123*'Assumptions (Nuclear)'!V22/10^3</f>
        <v>1.38441357</v>
      </c>
      <c r="X1125" s="95">
        <f>X1123*'Assumptions (Nuclear)'!W22/10^3</f>
        <v>1.361805606</v>
      </c>
      <c r="Y1125" s="95">
        <f>Y1123*'Assumptions (Nuclear)'!X22/10^3</f>
        <v>1.339506982</v>
      </c>
      <c r="Z1125" s="95">
        <f>Z1123*'Assumptions (Nuclear)'!Y22/10^3</f>
        <v>1.317515388</v>
      </c>
      <c r="AA1125" s="95">
        <f>AA1123*'Assumptions (Nuclear)'!Z22/10^3</f>
        <v>1.295828458</v>
      </c>
      <c r="AB1125" s="95">
        <f>AB1123*'Assumptions (Nuclear)'!AA22/10^3</f>
        <v>1.274443773</v>
      </c>
      <c r="AC1125" s="95">
        <f>AC1123*'Assumptions (Nuclear)'!AB22/10^3</f>
        <v>1.253358866</v>
      </c>
      <c r="AD1125" s="95">
        <f>AD1123*'Assumptions (Nuclear)'!AC22/10^3</f>
        <v>1.258809717</v>
      </c>
      <c r="AE1125" s="95">
        <f>AE1123*'Assumptions (Nuclear)'!AD22/10^3</f>
        <v>1.264232054</v>
      </c>
      <c r="AF1125" s="95">
        <f>AF1123*'Assumptions (Nuclear)'!AE22/10^3</f>
        <v>1.269625973</v>
      </c>
      <c r="AG1125" s="95">
        <f>AG1123*'Assumptions (Nuclear)'!AF22/10^3</f>
        <v>1.27499157</v>
      </c>
      <c r="AH1125" s="95">
        <f>AH1123*'Assumptions (Nuclear)'!AG22/10^3</f>
        <v>1.280328939</v>
      </c>
      <c r="AI1125" s="95">
        <f>AI1123*'Assumptions (Nuclear)'!AH22/10^3</f>
        <v>1.285638177</v>
      </c>
      <c r="AJ1125" s="95">
        <f>AJ1123*'Assumptions (Nuclear)'!AI22/10^3</f>
        <v>1.290919377</v>
      </c>
      <c r="AK1125" s="95">
        <f>AK1123*'Assumptions (Nuclear)'!AJ22/10^3</f>
        <v>1.296172634</v>
      </c>
      <c r="AL1125" s="95">
        <f>AL1123*'Assumptions (Nuclear)'!AK22/10^3</f>
        <v>1.301398043</v>
      </c>
      <c r="AM1125" s="95">
        <f>AM1123*'Assumptions (Nuclear)'!AL22/10^3</f>
        <v>1.306595697</v>
      </c>
      <c r="AN1125" s="95">
        <f>AN1123*'Assumptions (Nuclear)'!AM22/10^3</f>
        <v>1.311765691</v>
      </c>
      <c r="AO1125" s="95">
        <f>AO1123*'Assumptions (Nuclear)'!AN22/10^3</f>
        <v>1.316908117</v>
      </c>
      <c r="AP1125" s="95">
        <f>AP1123*'Assumptions (Nuclear)'!AO22/10^3</f>
        <v>1.322023069</v>
      </c>
      <c r="AQ1125" s="95">
        <f>AQ1123*'Assumptions (Nuclear)'!AP22/10^3</f>
        <v>1.32711064</v>
      </c>
      <c r="AR1125" s="95">
        <f>AR1123*'Assumptions (Nuclear)'!AQ22/10^3</f>
        <v>1.332170922</v>
      </c>
      <c r="AS1125" s="95">
        <f>AS1123*'Assumptions (Nuclear)'!AR22/10^3</f>
        <v>1.337204008</v>
      </c>
      <c r="AT1125" s="95">
        <f>AT1123*'Assumptions (Nuclear)'!AS22/10^3</f>
        <v>1.34220999</v>
      </c>
      <c r="AU1125" s="95">
        <f>AU1123*'Assumptions (Nuclear)'!AT22/10^3</f>
        <v>1.34718896</v>
      </c>
      <c r="AV1125" s="95">
        <f>AV1123*'Assumptions (Nuclear)'!AU22/10^3</f>
        <v>1.352141009</v>
      </c>
      <c r="AW1125" s="95">
        <f>AW1123*'Assumptions (Nuclear)'!AV22/10^3</f>
        <v>1.357066228</v>
      </c>
      <c r="AX1125" s="95">
        <f>AX1123*'Assumptions (Nuclear)'!AW22/10^3</f>
        <v>1.361964709</v>
      </c>
      <c r="AY1125" s="95">
        <f>AY1123*'Assumptions (Nuclear)'!AX22/10^3</f>
        <v>1.366836543</v>
      </c>
      <c r="AZ1125" s="95">
        <f>AZ1123*'Assumptions (Nuclear)'!AY22/10^3</f>
        <v>1.371681819</v>
      </c>
      <c r="BA1125" s="95">
        <f>BA1123*'Assumptions (Nuclear)'!AZ22/10^3</f>
        <v>1.376500629</v>
      </c>
    </row>
    <row r="1126" ht="15.75" customHeight="1">
      <c r="A1126" s="262" t="s">
        <v>34</v>
      </c>
      <c r="B1126" s="159" t="s">
        <v>351</v>
      </c>
      <c r="C1126" s="95">
        <f>C1123*'Assumptions (Nuclear)'!B25/10^3</f>
        <v>1.116251755</v>
      </c>
      <c r="D1126" s="95">
        <f>D1123*'Assumptions (Nuclear)'!C25/10^3</f>
        <v>1.10241746</v>
      </c>
      <c r="E1126" s="95">
        <f>E1123*'Assumptions (Nuclear)'!D25/10^3</f>
        <v>1.10914208</v>
      </c>
      <c r="F1126" s="95">
        <f>F1123*'Assumptions (Nuclear)'!E25/10^3</f>
        <v>1.083821929</v>
      </c>
      <c r="G1126" s="95">
        <f>G1123*'Assumptions (Nuclear)'!F25/10^3</f>
        <v>1.095025597</v>
      </c>
      <c r="H1126" s="95">
        <f>H1123*'Assumptions (Nuclear)'!G25/10^3</f>
        <v>1.093876556</v>
      </c>
      <c r="I1126" s="95">
        <f>I1123*'Assumptions (Nuclear)'!H25/10^3</f>
        <v>1.089343592</v>
      </c>
      <c r="J1126" s="95">
        <f>J1123*'Assumptions (Nuclear)'!I25/10^3</f>
        <v>1.185687179</v>
      </c>
      <c r="K1126" s="95">
        <f>K1123*'Assumptions (Nuclear)'!J25/10^3</f>
        <v>1.204941789</v>
      </c>
      <c r="L1126" s="95">
        <f>L1123*'Assumptions (Nuclear)'!K25/10^3</f>
        <v>1.262487316</v>
      </c>
      <c r="M1126" s="95">
        <f>M1123*'Assumptions (Nuclear)'!L25/10^3</f>
        <v>1.26758765</v>
      </c>
      <c r="N1126" s="95">
        <f>N1123*'Assumptions (Nuclear)'!M25/10^3</f>
        <v>1.282553296</v>
      </c>
      <c r="O1126" s="95">
        <f>O1123*'Assumptions (Nuclear)'!N25/10^3</f>
        <v>1.266970744</v>
      </c>
      <c r="P1126" s="95">
        <f>P1123*'Assumptions (Nuclear)'!O25/10^3</f>
        <v>1.327548941</v>
      </c>
      <c r="Q1126" s="95">
        <f>Q1123*'Assumptions (Nuclear)'!P25/10^3</f>
        <v>1.31349941</v>
      </c>
      <c r="R1126" s="95">
        <f>R1123*'Assumptions (Nuclear)'!Q25/10^3</f>
        <v>1.361276762</v>
      </c>
      <c r="S1126" s="95">
        <f>S1123*'Assumptions (Nuclear)'!R25/10^3</f>
        <v>1.372773644</v>
      </c>
      <c r="T1126" s="95">
        <f>T1123*'Assumptions (Nuclear)'!S25/10^3</f>
        <v>1.366965644</v>
      </c>
      <c r="U1126" s="95">
        <f>U1123*'Assumptions (Nuclear)'!T25/10^3</f>
        <v>1.40139514</v>
      </c>
      <c r="V1126" s="95">
        <f>V1123*'Assumptions (Nuclear)'!U25/10^3</f>
        <v>1.403120739</v>
      </c>
      <c r="W1126" s="95">
        <f>W1123*'Assumptions (Nuclear)'!V25/10^3</f>
        <v>1.41503918</v>
      </c>
      <c r="X1126" s="95">
        <f>X1123*'Assumptions (Nuclear)'!W25/10^3</f>
        <v>1.436662328</v>
      </c>
      <c r="Y1126" s="95">
        <f>Y1123*'Assumptions (Nuclear)'!X25/10^3</f>
        <v>1.458550723</v>
      </c>
      <c r="Z1126" s="95">
        <f>Z1123*'Assumptions (Nuclear)'!Y25/10^3</f>
        <v>1.480707311</v>
      </c>
      <c r="AA1126" s="95">
        <f>AA1123*'Assumptions (Nuclear)'!Z25/10^3</f>
        <v>1.503135067</v>
      </c>
      <c r="AB1126" s="95">
        <f>AB1123*'Assumptions (Nuclear)'!AA25/10^3</f>
        <v>1.525837001</v>
      </c>
      <c r="AC1126" s="95">
        <f>AC1123*'Assumptions (Nuclear)'!AB25/10^3</f>
        <v>1.548816151</v>
      </c>
      <c r="AD1126" s="95">
        <f>AD1123*'Assumptions (Nuclear)'!AC25/10^3</f>
        <v>1.57207559</v>
      </c>
      <c r="AE1126" s="95">
        <f>AE1123*'Assumptions (Nuclear)'!AD25/10^3</f>
        <v>1.595618422</v>
      </c>
      <c r="AF1126" s="95">
        <f>AF1123*'Assumptions (Nuclear)'!AE25/10^3</f>
        <v>1.619447781</v>
      </c>
      <c r="AG1126" s="95">
        <f>AG1123*'Assumptions (Nuclear)'!AF25/10^3</f>
        <v>1.643566838</v>
      </c>
      <c r="AH1126" s="95">
        <f>AH1123*'Assumptions (Nuclear)'!AG25/10^3</f>
        <v>1.667978794</v>
      </c>
      <c r="AI1126" s="95">
        <f>AI1123*'Assumptions (Nuclear)'!AH25/10^3</f>
        <v>1.692686885</v>
      </c>
      <c r="AJ1126" s="95">
        <f>AJ1123*'Assumptions (Nuclear)'!AI25/10^3</f>
        <v>1.717694381</v>
      </c>
      <c r="AK1126" s="95">
        <f>AK1123*'Assumptions (Nuclear)'!AJ25/10^3</f>
        <v>1.743004586</v>
      </c>
      <c r="AL1126" s="95">
        <f>AL1123*'Assumptions (Nuclear)'!AK25/10^3</f>
        <v>1.768620837</v>
      </c>
      <c r="AM1126" s="95">
        <f>AM1123*'Assumptions (Nuclear)'!AL25/10^3</f>
        <v>1.794546507</v>
      </c>
      <c r="AN1126" s="95">
        <f>AN1123*'Assumptions (Nuclear)'!AM25/10^3</f>
        <v>1.820785006</v>
      </c>
      <c r="AO1126" s="95">
        <f>AO1123*'Assumptions (Nuclear)'!AN25/10^3</f>
        <v>1.847339776</v>
      </c>
      <c r="AP1126" s="95">
        <f>AP1123*'Assumptions (Nuclear)'!AO25/10^3</f>
        <v>1.874214298</v>
      </c>
      <c r="AQ1126" s="95">
        <f>AQ1123*'Assumptions (Nuclear)'!AP25/10^3</f>
        <v>1.901412088</v>
      </c>
      <c r="AR1126" s="95">
        <f>AR1123*'Assumptions (Nuclear)'!AQ25/10^3</f>
        <v>1.928936698</v>
      </c>
      <c r="AS1126" s="95">
        <f>AS1123*'Assumptions (Nuclear)'!AR25/10^3</f>
        <v>1.956791719</v>
      </c>
      <c r="AT1126" s="95">
        <f>AT1123*'Assumptions (Nuclear)'!AS25/10^3</f>
        <v>1.984980777</v>
      </c>
      <c r="AU1126" s="95">
        <f>AU1123*'Assumptions (Nuclear)'!AT25/10^3</f>
        <v>2.013507537</v>
      </c>
      <c r="AV1126" s="95">
        <f>AV1123*'Assumptions (Nuclear)'!AU25/10^3</f>
        <v>2.042375704</v>
      </c>
      <c r="AW1126" s="95">
        <f>AW1123*'Assumptions (Nuclear)'!AV25/10^3</f>
        <v>2.071589018</v>
      </c>
      <c r="AX1126" s="95">
        <f>AX1123*'Assumptions (Nuclear)'!AW25/10^3</f>
        <v>2.101151259</v>
      </c>
      <c r="AY1126" s="95">
        <f>AY1123*'Assumptions (Nuclear)'!AX25/10^3</f>
        <v>2.131066249</v>
      </c>
      <c r="AZ1126" s="95">
        <f>AZ1123*'Assumptions (Nuclear)'!AY25/10^3</f>
        <v>2.161337846</v>
      </c>
      <c r="BA1126" s="95">
        <f>BA1123*'Assumptions (Nuclear)'!AZ25/10^3</f>
        <v>2.191969951</v>
      </c>
    </row>
    <row r="1127" ht="15.75" customHeight="1">
      <c r="A1127" s="262" t="s">
        <v>36</v>
      </c>
      <c r="B1127" s="159" t="s">
        <v>351</v>
      </c>
      <c r="C1127" s="95">
        <f>C1123*'Assumptions (Nuclear)'!B37/10^3</f>
        <v>12.74308816</v>
      </c>
      <c r="D1127" s="95">
        <f>D1123*'Assumptions (Nuclear)'!C37/10^3</f>
        <v>13.03954006</v>
      </c>
      <c r="E1127" s="95">
        <f>E1123*'Assumptions (Nuclear)'!D37/10^3</f>
        <v>11.99774635</v>
      </c>
      <c r="F1127" s="95">
        <f>F1123*'Assumptions (Nuclear)'!E37/10^3</f>
        <v>14.4154326</v>
      </c>
      <c r="G1127" s="95">
        <f>G1123*'Assumptions (Nuclear)'!F37/10^3</f>
        <v>15.4788524</v>
      </c>
      <c r="H1127" s="95">
        <f>H1123*'Assumptions (Nuclear)'!G37/10^3</f>
        <v>18.61738694</v>
      </c>
      <c r="I1127" s="95">
        <f>I1123*'Assumptions (Nuclear)'!H37/10^3</f>
        <v>16.36574443</v>
      </c>
      <c r="J1127" s="95">
        <f>J1123*'Assumptions (Nuclear)'!I37/10^3</f>
        <v>17.37027914</v>
      </c>
      <c r="K1127" s="95">
        <f>K1123*'Assumptions (Nuclear)'!J37/10^3</f>
        <v>20.15063483</v>
      </c>
      <c r="L1127" s="95">
        <f>L1123*'Assumptions (Nuclear)'!K37/10^3</f>
        <v>14.33193663</v>
      </c>
      <c r="M1127" s="95">
        <f>M1123*'Assumptions (Nuclear)'!L37/10^3</f>
        <v>14.76023121</v>
      </c>
      <c r="N1127" s="95">
        <f>N1123*'Assumptions (Nuclear)'!M37/10^3</f>
        <v>14.27407068</v>
      </c>
      <c r="O1127" s="95">
        <f>O1123*'Assumptions (Nuclear)'!N37/10^3</f>
        <v>12.05999551</v>
      </c>
      <c r="P1127" s="95">
        <f>P1123*'Assumptions (Nuclear)'!O37/10^3</f>
        <v>14.05552117</v>
      </c>
      <c r="Q1127" s="95">
        <f>Q1123*'Assumptions (Nuclear)'!P37/10^3</f>
        <v>14.90481476</v>
      </c>
      <c r="R1127" s="95">
        <f>R1123*'Assumptions (Nuclear)'!Q37/10^3</f>
        <v>12.43536952</v>
      </c>
      <c r="S1127" s="95">
        <f>S1123*'Assumptions (Nuclear)'!R37/10^3</f>
        <v>13.35666662</v>
      </c>
      <c r="T1127" s="95">
        <f>T1123*'Assumptions (Nuclear)'!S37/10^3</f>
        <v>13.27484959</v>
      </c>
      <c r="U1127" s="95">
        <f>U1123*'Assumptions (Nuclear)'!T37/10^3</f>
        <v>13.59208843</v>
      </c>
      <c r="V1127" s="95">
        <f>V1123*'Assumptions (Nuclear)'!U37/10^3</f>
        <v>13.78051457</v>
      </c>
      <c r="W1127" s="95">
        <f>W1123*'Assumptions (Nuclear)'!V37/10^3</f>
        <v>14.37401036</v>
      </c>
      <c r="X1127" s="95">
        <f>X1123*'Assumptions (Nuclear)'!W37/10^3</f>
        <v>14.58049724</v>
      </c>
      <c r="Y1127" s="95">
        <f>Y1123*'Assumptions (Nuclear)'!X37/10^3</f>
        <v>14.81348253</v>
      </c>
      <c r="Z1127" s="95">
        <f>Z1123*'Assumptions (Nuclear)'!Y37/10^3</f>
        <v>15.15506984</v>
      </c>
      <c r="AA1127" s="95">
        <f>AA1123*'Assumptions (Nuclear)'!Z37/10^3</f>
        <v>15.54498363</v>
      </c>
      <c r="AB1127" s="95">
        <f>AB1123*'Assumptions (Nuclear)'!AA37/10^3</f>
        <v>16.08826052</v>
      </c>
      <c r="AC1127" s="95">
        <f>AC1123*'Assumptions (Nuclear)'!AB37/10^3</f>
        <v>16.45446207</v>
      </c>
      <c r="AD1127" s="95">
        <f>AD1123*'Assumptions (Nuclear)'!AC37/10^3</f>
        <v>16.88633152</v>
      </c>
      <c r="AE1127" s="95">
        <f>AE1123*'Assumptions (Nuclear)'!AD37/10^3</f>
        <v>17.29335256</v>
      </c>
      <c r="AF1127" s="95">
        <f>AF1123*'Assumptions (Nuclear)'!AE37/10^3</f>
        <v>17.72432238</v>
      </c>
      <c r="AG1127" s="95">
        <f>AG1123*'Assumptions (Nuclear)'!AF37/10^3</f>
        <v>18.16617952</v>
      </c>
      <c r="AH1127" s="95">
        <f>AH1123*'Assumptions (Nuclear)'!AG37/10^3</f>
        <v>18.64555495</v>
      </c>
      <c r="AI1127" s="95">
        <f>AI1123*'Assumptions (Nuclear)'!AH37/10^3</f>
        <v>19.05730531</v>
      </c>
      <c r="AJ1127" s="95">
        <f>AJ1123*'Assumptions (Nuclear)'!AI37/10^3</f>
        <v>19.46699558</v>
      </c>
      <c r="AK1127" s="95">
        <f>AK1123*'Assumptions (Nuclear)'!AJ37/10^3</f>
        <v>19.88639197</v>
      </c>
      <c r="AL1127" s="95">
        <f>AL1123*'Assumptions (Nuclear)'!AK37/10^3</f>
        <v>20.34432562</v>
      </c>
      <c r="AM1127" s="95">
        <f>AM1123*'Assumptions (Nuclear)'!AL37/10^3</f>
        <v>20.89292496</v>
      </c>
      <c r="AN1127" s="95">
        <f>AN1123*'Assumptions (Nuclear)'!AM37/10^3</f>
        <v>21.43358242</v>
      </c>
      <c r="AO1127" s="95">
        <f>AO1123*'Assumptions (Nuclear)'!AN37/10^3</f>
        <v>22.04717148</v>
      </c>
      <c r="AP1127" s="95">
        <f>AP1123*'Assumptions (Nuclear)'!AO37/10^3</f>
        <v>22.67510938</v>
      </c>
      <c r="AQ1127" s="95">
        <f>AQ1123*'Assumptions (Nuclear)'!AP37/10^3</f>
        <v>23.27585092</v>
      </c>
      <c r="AR1127" s="95">
        <f>AR1123*'Assumptions (Nuclear)'!AQ37/10^3</f>
        <v>23.87177188</v>
      </c>
      <c r="AS1127" s="95">
        <f>AS1123*'Assumptions (Nuclear)'!AR37/10^3</f>
        <v>24.46996409</v>
      </c>
      <c r="AT1127" s="95">
        <f>AT1123*'Assumptions (Nuclear)'!AS37/10^3</f>
        <v>25.10111884</v>
      </c>
      <c r="AU1127" s="95">
        <f>AU1123*'Assumptions (Nuclear)'!AT37/10^3</f>
        <v>25.77077206</v>
      </c>
      <c r="AV1127" s="95">
        <f>AV1123*'Assumptions (Nuclear)'!AU37/10^3</f>
        <v>26.46000919</v>
      </c>
      <c r="AW1127" s="95">
        <f>AW1123*'Assumptions (Nuclear)'!AV37/10^3</f>
        <v>27.10951114</v>
      </c>
      <c r="AX1127" s="95">
        <f>AX1123*'Assumptions (Nuclear)'!AW37/10^3</f>
        <v>27.86402721</v>
      </c>
      <c r="AY1127" s="95">
        <f>AY1123*'Assumptions (Nuclear)'!AX37/10^3</f>
        <v>29.03283452</v>
      </c>
      <c r="AZ1127" s="95">
        <f>AZ1123*'Assumptions (Nuclear)'!AY37/10^3</f>
        <v>29.97497817</v>
      </c>
      <c r="BA1127" s="95">
        <f>BA1123*'Assumptions (Nuclear)'!AZ37/10^3</f>
        <v>30.75863067</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1.158323431</v>
      </c>
      <c r="K1128" s="95">
        <f>K1122*'Assumptions (Nuclear)'!J39*'Assumptions (Nuclear)'!J40*365/10^9</f>
        <v>1.177315929</v>
      </c>
      <c r="L1128" s="95">
        <f>L1122*'Assumptions (Nuclear)'!K39*'Assumptions (Nuclear)'!K40*365/10^9</f>
        <v>1.362492783</v>
      </c>
      <c r="M1128" s="95">
        <f>M1122*'Assumptions (Nuclear)'!L39*'Assumptions (Nuclear)'!L40*365/10^9</f>
        <v>0.9513052046</v>
      </c>
      <c r="N1128" s="95">
        <f>N1122*'Assumptions (Nuclear)'!M39*'Assumptions (Nuclear)'!M40*365/10^9</f>
        <v>0.9835924509</v>
      </c>
      <c r="O1128" s="95">
        <f>O1122*'Assumptions (Nuclear)'!N39*'Assumptions (Nuclear)'!N40*365/10^9</f>
        <v>0.947506705</v>
      </c>
      <c r="P1128" s="95">
        <f>P1122*'Assumptions (Nuclear)'!O39*'Assumptions (Nuclear)'!O40*365/10^9</f>
        <v>0.8193073446</v>
      </c>
      <c r="Q1128" s="95">
        <f>Q1122*'Assumptions (Nuclear)'!P39*'Assumptions (Nuclear)'!P40*365/10^9</f>
        <v>0.9095217093</v>
      </c>
      <c r="R1128" s="95">
        <f>R1122*'Assumptions (Nuclear)'!Q39*'Assumptions (Nuclear)'!Q40*365/10^9</f>
        <v>0.9759954518</v>
      </c>
      <c r="S1128" s="95">
        <f>S1122*'Assumptions (Nuclear)'!R39*'Assumptions (Nuclear)'!R40*365/10^9</f>
        <v>0.8423113547</v>
      </c>
      <c r="T1128" s="95">
        <f>T1122*'Assumptions (Nuclear)'!S39*'Assumptions (Nuclear)'!S40*365/10^9</f>
        <v>0.9014523707</v>
      </c>
      <c r="U1128" s="95">
        <f>U1122*'Assumptions (Nuclear)'!T39*'Assumptions (Nuclear)'!T40*365/10^9</f>
        <v>0.8799255699</v>
      </c>
      <c r="V1128" s="95">
        <f>V1122*'Assumptions (Nuclear)'!U39*'Assumptions (Nuclear)'!U40*365/10^9</f>
        <v>0.9032814452</v>
      </c>
      <c r="W1128" s="95">
        <f>W1122*'Assumptions (Nuclear)'!V39*'Assumptions (Nuclear)'!V40*365/10^9</f>
        <v>0.9158035712</v>
      </c>
      <c r="X1128" s="95">
        <f>X1122*'Assumptions (Nuclear)'!W39*'Assumptions (Nuclear)'!W40*365/10^9</f>
        <v>0.9255765575</v>
      </c>
      <c r="Y1128" s="95">
        <f>Y1122*'Assumptions (Nuclear)'!X39*'Assumptions (Nuclear)'!X40*365/10^9</f>
        <v>0.9369753565</v>
      </c>
      <c r="Z1128" s="95">
        <f>Z1122*'Assumptions (Nuclear)'!Y39*'Assumptions (Nuclear)'!Y40*365/10^9</f>
        <v>0.9551576341</v>
      </c>
      <c r="AA1128" s="95">
        <f>AA1122*'Assumptions (Nuclear)'!Z39*'Assumptions (Nuclear)'!Z40*365/10^9</f>
        <v>0.9762664928</v>
      </c>
      <c r="AB1128" s="95">
        <f>AB1122*'Assumptions (Nuclear)'!AA39*'Assumptions (Nuclear)'!AA40*365/10^9</f>
        <v>1.006845616</v>
      </c>
      <c r="AC1128" s="95">
        <f>AC1122*'Assumptions (Nuclear)'!AB39*'Assumptions (Nuclear)'!AB40*365/10^9</f>
        <v>1.026189615</v>
      </c>
      <c r="AD1128" s="95">
        <f>AD1122*'Assumptions (Nuclear)'!AC39*'Assumptions (Nuclear)'!AC40*365/10^9</f>
        <v>1.049502824</v>
      </c>
      <c r="AE1128" s="95">
        <f>AE1122*'Assumptions (Nuclear)'!AD39*'Assumptions (Nuclear)'!AD40*365/10^9</f>
        <v>1.071139172</v>
      </c>
      <c r="AF1128" s="95">
        <f>AF1122*'Assumptions (Nuclear)'!AE39*'Assumptions (Nuclear)'!AE40*365/10^9</f>
        <v>1.094129126</v>
      </c>
      <c r="AG1128" s="95">
        <f>AG1122*'Assumptions (Nuclear)'!AF39*'Assumptions (Nuclear)'!AF40*365/10^9</f>
        <v>1.11765663</v>
      </c>
      <c r="AH1128" s="95">
        <f>AH1122*'Assumptions (Nuclear)'!AG39*'Assumptions (Nuclear)'!AG40*365/10^9</f>
        <v>1.143350531</v>
      </c>
      <c r="AI1128" s="95">
        <f>AI1122*'Assumptions (Nuclear)'!AH39*'Assumptions (Nuclear)'!AH40*365/10^9</f>
        <v>1.164764428</v>
      </c>
      <c r="AJ1128" s="95">
        <f>AJ1122*'Assumptions (Nuclear)'!AI39*'Assumptions (Nuclear)'!AI40*365/10^9</f>
        <v>1.185935602</v>
      </c>
      <c r="AK1128" s="95">
        <f>AK1122*'Assumptions (Nuclear)'!AJ39*'Assumptions (Nuclear)'!AJ40*365/10^9</f>
        <v>1.207581922</v>
      </c>
      <c r="AL1128" s="95">
        <f>AL1122*'Assumptions (Nuclear)'!AK39*'Assumptions (Nuclear)'!AK40*365/10^9</f>
        <v>1.23144499</v>
      </c>
      <c r="AM1128" s="95">
        <f>AM1122*'Assumptions (Nuclear)'!AL39*'Assumptions (Nuclear)'!AL40*365/10^9</f>
        <v>1.260650133</v>
      </c>
      <c r="AN1128" s="95">
        <f>AN1122*'Assumptions (Nuclear)'!AM39*'Assumptions (Nuclear)'!AM40*365/10^9</f>
        <v>1.289217027</v>
      </c>
      <c r="AO1128" s="95">
        <f>AO1122*'Assumptions (Nuclear)'!AN39*'Assumptions (Nuclear)'!AN40*365/10^9</f>
        <v>1.322002389</v>
      </c>
      <c r="AP1128" s="95">
        <f>AP1122*'Assumptions (Nuclear)'!AO39*'Assumptions (Nuclear)'!AO40*365/10^9</f>
        <v>1.355466629</v>
      </c>
      <c r="AQ1128" s="95">
        <f>AQ1122*'Assumptions (Nuclear)'!AP39*'Assumptions (Nuclear)'!AP40*365/10^9</f>
        <v>1.387129178</v>
      </c>
      <c r="AR1128" s="95">
        <f>AR1122*'Assumptions (Nuclear)'!AQ39*'Assumptions (Nuclear)'!AQ40*365/10^9</f>
        <v>1.418337405</v>
      </c>
      <c r="AS1128" s="95">
        <f>AS1122*'Assumptions (Nuclear)'!AR39*'Assumptions (Nuclear)'!AR40*365/10^9</f>
        <v>1.449516937</v>
      </c>
      <c r="AT1128" s="95">
        <f>AT1122*'Assumptions (Nuclear)'!AS39*'Assumptions (Nuclear)'!AS40*365/10^9</f>
        <v>1.482482066</v>
      </c>
      <c r="AU1128" s="95">
        <f>AU1122*'Assumptions (Nuclear)'!AT39*'Assumptions (Nuclear)'!AT40*365/10^9</f>
        <v>1.517544366</v>
      </c>
      <c r="AV1128" s="95">
        <f>AV1122*'Assumptions (Nuclear)'!AU39*'Assumptions (Nuclear)'!AU40*365/10^9</f>
        <v>1.553576338</v>
      </c>
      <c r="AW1128" s="95">
        <f>AW1122*'Assumptions (Nuclear)'!AV39*'Assumptions (Nuclear)'!AV40*365/10^9</f>
        <v>1.587098307</v>
      </c>
      <c r="AX1128" s="95">
        <f>AX1122*'Assumptions (Nuclear)'!AW39*'Assumptions (Nuclear)'!AW40*365/10^9</f>
        <v>1.626583312</v>
      </c>
      <c r="AY1128" s="95">
        <f>AY1122*'Assumptions (Nuclear)'!AX39*'Assumptions (Nuclear)'!AX40*365/10^9</f>
        <v>1.689984643</v>
      </c>
      <c r="AZ1128" s="95">
        <f>AZ1122*'Assumptions (Nuclear)'!AY39*'Assumptions (Nuclear)'!AY40*365/10^9</f>
        <v>1.739897065</v>
      </c>
      <c r="BA1128" s="95">
        <f>BA1122*'Assumptions (Nuclear)'!AZ39*'Assumptions (Nuclear)'!AZ40*365/10^9</f>
        <v>1.780382717</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1269.9</v>
      </c>
      <c r="T1129" s="172">
        <v>0.0</v>
      </c>
      <c r="U1129" s="172">
        <v>0.0</v>
      </c>
      <c r="V1129" s="213">
        <v>0.0</v>
      </c>
      <c r="W1129" s="152">
        <v>0.0</v>
      </c>
      <c r="X1129" s="148">
        <f t="shared" ref="X1129:BA1129" si="48">if(X1122&gt;X1121,X1122-X1121,0)</f>
        <v>85.78808221</v>
      </c>
      <c r="Y1129" s="148">
        <f t="shared" si="48"/>
        <v>85.78808221</v>
      </c>
      <c r="Z1129" s="148">
        <f t="shared" si="48"/>
        <v>85.78808221</v>
      </c>
      <c r="AA1129" s="148">
        <f t="shared" si="48"/>
        <v>85.78808221</v>
      </c>
      <c r="AB1129" s="148">
        <f t="shared" si="48"/>
        <v>85.78808221</v>
      </c>
      <c r="AC1129" s="148">
        <f t="shared" si="48"/>
        <v>85.78808221</v>
      </c>
      <c r="AD1129" s="148">
        <f t="shared" si="48"/>
        <v>85.78808221</v>
      </c>
      <c r="AE1129" s="148">
        <f t="shared" si="48"/>
        <v>85.78808221</v>
      </c>
      <c r="AF1129" s="148">
        <f t="shared" si="48"/>
        <v>85.78808221</v>
      </c>
      <c r="AG1129" s="148">
        <f t="shared" si="48"/>
        <v>85.78808221</v>
      </c>
      <c r="AH1129" s="148">
        <f t="shared" si="48"/>
        <v>85.78808221</v>
      </c>
      <c r="AI1129" s="148">
        <f t="shared" si="48"/>
        <v>85.78808221</v>
      </c>
      <c r="AJ1129" s="148">
        <f t="shared" si="48"/>
        <v>854.3880822</v>
      </c>
      <c r="AK1129" s="148">
        <f t="shared" si="48"/>
        <v>85.78808221</v>
      </c>
      <c r="AL1129" s="148">
        <f t="shared" si="48"/>
        <v>972.4880822</v>
      </c>
      <c r="AM1129" s="148">
        <f t="shared" si="48"/>
        <v>3017.788082</v>
      </c>
      <c r="AN1129" s="148">
        <f t="shared" si="48"/>
        <v>3096.488082</v>
      </c>
      <c r="AO1129" s="148">
        <f t="shared" si="48"/>
        <v>85.78808221</v>
      </c>
      <c r="AP1129" s="148">
        <f t="shared" si="48"/>
        <v>3165.588082</v>
      </c>
      <c r="AQ1129" s="148">
        <f t="shared" si="48"/>
        <v>85.78808221</v>
      </c>
      <c r="AR1129" s="148">
        <f t="shared" si="48"/>
        <v>950.4880822</v>
      </c>
      <c r="AS1129" s="148">
        <f t="shared" si="48"/>
        <v>85.78808221</v>
      </c>
      <c r="AT1129" s="148">
        <f t="shared" si="48"/>
        <v>3414.788082</v>
      </c>
      <c r="AU1129" s="148">
        <f t="shared" si="48"/>
        <v>1306.288082</v>
      </c>
      <c r="AV1129" s="148">
        <f t="shared" si="48"/>
        <v>85.78808221</v>
      </c>
      <c r="AW1129" s="148">
        <f t="shared" si="48"/>
        <v>2335.688082</v>
      </c>
      <c r="AX1129" s="148">
        <f t="shared" si="48"/>
        <v>2730.888082</v>
      </c>
      <c r="AY1129" s="148">
        <f t="shared" si="48"/>
        <v>1290.888082</v>
      </c>
      <c r="AZ1129" s="148">
        <f t="shared" si="48"/>
        <v>2196.688082</v>
      </c>
      <c r="BA1129" s="148">
        <f t="shared" si="48"/>
        <v>85.78808221</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1.323822435</v>
      </c>
      <c r="N1131" s="176">
        <f t="shared" si="49"/>
        <v>1.351475955</v>
      </c>
      <c r="O1131" s="176">
        <f t="shared" si="49"/>
        <v>1.377395114</v>
      </c>
      <c r="P1131" s="176">
        <f t="shared" si="49"/>
        <v>1.401567419</v>
      </c>
      <c r="Q1131" s="176">
        <f t="shared" si="49"/>
        <v>1.427501496</v>
      </c>
      <c r="R1131" s="176">
        <f t="shared" si="49"/>
        <v>1.539805728</v>
      </c>
      <c r="S1131" s="176">
        <f t="shared" si="49"/>
        <v>0.1968956622</v>
      </c>
      <c r="T1131" s="176">
        <f t="shared" si="49"/>
        <v>0.3009066422</v>
      </c>
      <c r="U1131" s="176">
        <f t="shared" si="49"/>
        <v>0.4109821058</v>
      </c>
      <c r="V1131" s="176">
        <f t="shared" si="49"/>
        <v>0.5210531953</v>
      </c>
      <c r="W1131" s="176">
        <f t="shared" si="49"/>
        <v>0.6341628744</v>
      </c>
      <c r="X1131" s="176">
        <f t="shared" si="49"/>
        <v>0.6432620689</v>
      </c>
      <c r="Y1131" s="176">
        <f t="shared" si="49"/>
        <v>0.6523822517</v>
      </c>
      <c r="Z1131" s="176">
        <f t="shared" si="49"/>
        <v>0.6616134597</v>
      </c>
      <c r="AA1131" s="176">
        <f t="shared" si="49"/>
        <v>0.6710528864</v>
      </c>
      <c r="AB1131" s="176">
        <f t="shared" si="49"/>
        <v>0.6805105981</v>
      </c>
      <c r="AC1131" s="176">
        <f t="shared" si="49"/>
        <v>0.6900819275</v>
      </c>
      <c r="AD1131" s="176">
        <f t="shared" si="49"/>
        <v>1.743652886</v>
      </c>
      <c r="AE1131" s="176">
        <f t="shared" si="49"/>
        <v>1.768069156</v>
      </c>
      <c r="AF1131" s="176">
        <f t="shared" si="49"/>
        <v>3.030127924</v>
      </c>
      <c r="AG1131" s="176">
        <f t="shared" si="49"/>
        <v>7.213902209</v>
      </c>
      <c r="AH1131" s="176">
        <f t="shared" si="49"/>
        <v>11.61638091</v>
      </c>
      <c r="AI1131" s="176">
        <f t="shared" si="49"/>
        <v>11.75971547</v>
      </c>
      <c r="AJ1131" s="176">
        <f t="shared" si="49"/>
        <v>15.29556342</v>
      </c>
      <c r="AK1131" s="176">
        <f t="shared" si="49"/>
        <v>15.49693086</v>
      </c>
      <c r="AL1131" s="176">
        <f t="shared" si="49"/>
        <v>15.66238226</v>
      </c>
      <c r="AM1131" s="176">
        <f t="shared" si="49"/>
        <v>11.37537748</v>
      </c>
      <c r="AN1131" s="176">
        <f t="shared" si="49"/>
        <v>12.01277166</v>
      </c>
      <c r="AO1131" s="176">
        <f t="shared" si="49"/>
        <v>14.06695009</v>
      </c>
      <c r="AP1131" s="176">
        <f t="shared" si="49"/>
        <v>9.365866361</v>
      </c>
      <c r="AQ1131" s="176">
        <f t="shared" si="49"/>
        <v>13.06572197</v>
      </c>
      <c r="AR1131" s="176">
        <f t="shared" si="49"/>
        <v>16.11676177</v>
      </c>
      <c r="AS1131" s="176">
        <f t="shared" si="49"/>
        <v>18.27740509</v>
      </c>
      <c r="AT1131" s="176">
        <f t="shared" si="49"/>
        <v>16.48265938</v>
      </c>
      <c r="AU1131" s="176">
        <f t="shared" si="49"/>
        <v>14.63402535</v>
      </c>
      <c r="AV1131" s="176">
        <f t="shared" si="49"/>
        <v>14.67336485</v>
      </c>
      <c r="AW1131" s="176">
        <f t="shared" si="49"/>
        <v>10.8216492</v>
      </c>
      <c r="AX1131" s="176">
        <f t="shared" si="49"/>
        <v>6.207682601</v>
      </c>
      <c r="AY1131" s="176">
        <f t="shared" si="49"/>
        <v>4.011932043</v>
      </c>
      <c r="AZ1131" s="176">
        <f t="shared" si="49"/>
        <v>0.1525872524</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1.323822435</v>
      </c>
      <c r="N1148" s="160">
        <f>IF($S$1129&gt;0,'Assumptions (Nuclear)'!$V$14*Model!$S$1129*'Assumptions (Nuclear)'!M$2/10^9,0)</f>
        <v>1.351475955</v>
      </c>
      <c r="O1148" s="160">
        <f>IF($S$1129&gt;0,'Assumptions (Nuclear)'!$V$14*Model!$S$1129*'Assumptions (Nuclear)'!N$2/10^9,0)</f>
        <v>1.377395114</v>
      </c>
      <c r="P1148" s="160">
        <f>IF($S$1129&gt;0,'Assumptions (Nuclear)'!$V$14*Model!$S$1129*'Assumptions (Nuclear)'!O$2/10^9,0)</f>
        <v>1.401567419</v>
      </c>
      <c r="Q1148" s="160">
        <f>IF($S$1129&gt;0,'Assumptions (Nuclear)'!$V$14*Model!$S$1129*'Assumptions (Nuclear)'!P$2/10^9,0)</f>
        <v>1.427501496</v>
      </c>
      <c r="R1148" s="160">
        <f>IF($S$1129&gt;0,'Assumptions (Nuclear)'!$V$14*Model!$S$1129*'Assumptions (Nuclear)'!Q$2/10^9,0)</f>
        <v>1.442366662</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0.09743906588</v>
      </c>
      <c r="S1153" s="160">
        <f>IF($X$1129&gt;0,'Assumptions (Nuclear)'!$V$14*Model!$X$1129*'Assumptions (Nuclear)'!R$2/10^9,0)</f>
        <v>0.09844783112</v>
      </c>
      <c r="T1153" s="160">
        <f>IF($X$1129&gt;0,'Assumptions (Nuclear)'!$V$14*Model!$X$1129*'Assumptions (Nuclear)'!S$2/10^9,0)</f>
        <v>0.1003022141</v>
      </c>
      <c r="U1153" s="160">
        <f>IF($X$1129&gt;0,'Assumptions (Nuclear)'!$V$14*Model!$X$1129*'Assumptions (Nuclear)'!T$2/10^9,0)</f>
        <v>0.1027455265</v>
      </c>
      <c r="V1153" s="160">
        <f>IF($X$1129&gt;0,'Assumptions (Nuclear)'!$V$14*Model!$X$1129*'Assumptions (Nuclear)'!U$2/10^9,0)</f>
        <v>0.1042106391</v>
      </c>
      <c r="W1153" s="160">
        <f>IF($X$1129&gt;0,'Assumptions (Nuclear)'!$V$14*Model!$X$1129*'Assumptions (Nuclear)'!V$2/10^9,0)</f>
        <v>0.1056938124</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0.09844783112</v>
      </c>
      <c r="T1154" s="160">
        <f>IF($Y$1129&gt;0,'Assumptions (Nuclear)'!$V$14*Model!$Y$1129*'Assumptions (Nuclear)'!S$2/10^9,0)</f>
        <v>0.1003022141</v>
      </c>
      <c r="U1154" s="160">
        <f>IF($Y$1129&gt;0,'Assumptions (Nuclear)'!$V$14*Model!$Y$1129*'Assumptions (Nuclear)'!T$2/10^9,0)</f>
        <v>0.1027455265</v>
      </c>
      <c r="V1154" s="160">
        <f>IF($Y$1129&gt;0,'Assumptions (Nuclear)'!$V$14*Model!$Y$1129*'Assumptions (Nuclear)'!U$2/10^9,0)</f>
        <v>0.1042106391</v>
      </c>
      <c r="W1154" s="160">
        <f>IF($Y$1129&gt;0,'Assumptions (Nuclear)'!$V$14*Model!$Y$1129*'Assumptions (Nuclear)'!V$2/10^9,0)</f>
        <v>0.1056938124</v>
      </c>
      <c r="X1154" s="160">
        <f>IF($Y$1129&gt;0,'Assumptions (Nuclear)'!$V$14*Model!$Y$1129*'Assumptions (Nuclear)'!W$2/10^9,0)</f>
        <v>0.1072103448</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0.1003022141</v>
      </c>
      <c r="U1155" s="160">
        <f>IF($Z$1129&gt;0,'Assumptions (Nuclear)'!$V$14*Model!$Z$1129*'Assumptions (Nuclear)'!T$2/10^9,0)</f>
        <v>0.1027455265</v>
      </c>
      <c r="V1155" s="160">
        <f>IF($Z$1129&gt;0,'Assumptions (Nuclear)'!$V$14*Model!$Z$1129*'Assumptions (Nuclear)'!U$2/10^9,0)</f>
        <v>0.1042106391</v>
      </c>
      <c r="W1155" s="160">
        <f>IF($Z$1129&gt;0,'Assumptions (Nuclear)'!$V$14*Model!$Z$1129*'Assumptions (Nuclear)'!V$2/10^9,0)</f>
        <v>0.1056938124</v>
      </c>
      <c r="X1155" s="160">
        <f>IF($Z$1129&gt;0,'Assumptions (Nuclear)'!$V$14*Model!$Z$1129*'Assumptions (Nuclear)'!W$2/10^9,0)</f>
        <v>0.1072103448</v>
      </c>
      <c r="Y1155" s="160">
        <f>IF($Z$1129&gt;0,'Assumptions (Nuclear)'!$V$14*Model!$Z$1129*'Assumptions (Nuclear)'!X$2/10^9,0)</f>
        <v>0.1087303753</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0.1027455265</v>
      </c>
      <c r="V1156" s="160">
        <f>IF($AA$1129&gt;0,'Assumptions (Nuclear)'!$V$14*Model!$AA$1129*'Assumptions (Nuclear)'!U$2/10^9,0)</f>
        <v>0.1042106391</v>
      </c>
      <c r="W1156" s="160">
        <f>IF($AA$1129&gt;0,'Assumptions (Nuclear)'!$V$14*Model!$AA$1129*'Assumptions (Nuclear)'!V$2/10^9,0)</f>
        <v>0.1056938124</v>
      </c>
      <c r="X1156" s="160">
        <f>IF($AA$1129&gt;0,'Assumptions (Nuclear)'!$V$14*Model!$AA$1129*'Assumptions (Nuclear)'!W$2/10^9,0)</f>
        <v>0.1072103448</v>
      </c>
      <c r="Y1156" s="160">
        <f>IF($AA$1129&gt;0,'Assumptions (Nuclear)'!$V$14*Model!$AA$1129*'Assumptions (Nuclear)'!X$2/10^9,0)</f>
        <v>0.1087303753</v>
      </c>
      <c r="Z1156" s="160">
        <f>IF($AA$1129&gt;0,'Assumptions (Nuclear)'!$V$14*Model!$AA$1129*'Assumptions (Nuclear)'!Y$2/10^9,0)</f>
        <v>0.11026891</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0.1042106391</v>
      </c>
      <c r="W1157" s="160">
        <f>IF($AB$1129&gt;0,'Assumptions (Nuclear)'!$V$14*Model!$AB$1129*'Assumptions (Nuclear)'!V$2/10^9,0)</f>
        <v>0.1056938124</v>
      </c>
      <c r="X1157" s="160">
        <f>IF($AB$1129&gt;0,'Assumptions (Nuclear)'!$V$14*Model!$AB$1129*'Assumptions (Nuclear)'!W$2/10^9,0)</f>
        <v>0.1072103448</v>
      </c>
      <c r="Y1157" s="160">
        <f>IF($AB$1129&gt;0,'Assumptions (Nuclear)'!$V$14*Model!$AB$1129*'Assumptions (Nuclear)'!X$2/10^9,0)</f>
        <v>0.1087303753</v>
      </c>
      <c r="Z1157" s="160">
        <f>IF($AB$1129&gt;0,'Assumptions (Nuclear)'!$V$14*Model!$AB$1129*'Assumptions (Nuclear)'!Y$2/10^9,0)</f>
        <v>0.11026891</v>
      </c>
      <c r="AA1157" s="160">
        <f>IF($AB$1129&gt;0,'Assumptions (Nuclear)'!$V$14*Model!$AB$1129*'Assumptions (Nuclear)'!Z$2/10^9,0)</f>
        <v>0.1118421477</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0.1056938124</v>
      </c>
      <c r="X1158" s="160">
        <f>IF($AC$1129&gt;0,'Assumptions (Nuclear)'!$V$14*Model!$AC$1129*'Assumptions (Nuclear)'!W$2/10^9,0)</f>
        <v>0.1072103448</v>
      </c>
      <c r="Y1158" s="160">
        <f>IF($AC$1129&gt;0,'Assumptions (Nuclear)'!$V$14*Model!$AC$1129*'Assumptions (Nuclear)'!X$2/10^9,0)</f>
        <v>0.1087303753</v>
      </c>
      <c r="Z1158" s="160">
        <f>IF($AC$1129&gt;0,'Assumptions (Nuclear)'!$V$14*Model!$AC$1129*'Assumptions (Nuclear)'!Y$2/10^9,0)</f>
        <v>0.11026891</v>
      </c>
      <c r="AA1158" s="160">
        <f>IF($AC$1129&gt;0,'Assumptions (Nuclear)'!$V$14*Model!$AC$1129*'Assumptions (Nuclear)'!Z$2/10^9,0)</f>
        <v>0.1118421477</v>
      </c>
      <c r="AB1158" s="160">
        <f>IF($AC$1129&gt;0,'Assumptions (Nuclear)'!$V$14*Model!$AC$1129*'Assumptions (Nuclear)'!AA$2/10^9,0)</f>
        <v>0.113418433</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0.1072103448</v>
      </c>
      <c r="Y1159" s="160">
        <f>IF($AD$1129&gt;0,'Assumptions (Nuclear)'!$V$14*Model!$AD$1129*'Assumptions (Nuclear)'!X$2/10^9,0)</f>
        <v>0.1087303753</v>
      </c>
      <c r="Z1159" s="160">
        <f>IF($AD$1129&gt;0,'Assumptions (Nuclear)'!$V$14*Model!$AD$1129*'Assumptions (Nuclear)'!Y$2/10^9,0)</f>
        <v>0.11026891</v>
      </c>
      <c r="AA1159" s="160">
        <f>IF($AD$1129&gt;0,'Assumptions (Nuclear)'!$V$14*Model!$AD$1129*'Assumptions (Nuclear)'!Z$2/10^9,0)</f>
        <v>0.1118421477</v>
      </c>
      <c r="AB1159" s="160">
        <f>IF($AD$1129&gt;0,'Assumptions (Nuclear)'!$V$14*Model!$AD$1129*'Assumptions (Nuclear)'!AA$2/10^9,0)</f>
        <v>0.113418433</v>
      </c>
      <c r="AC1159" s="160">
        <f>IF($AD$1129&gt;0,'Assumptions (Nuclear)'!$V$14*Model!$AD$1129*'Assumptions (Nuclear)'!AB$2/10^9,0)</f>
        <v>0.1150136546</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0.1087303753</v>
      </c>
      <c r="Z1160" s="160">
        <f>IF($AE$1129&gt;0,'Assumptions (Nuclear)'!$V$14*Model!$AE$1129*'Assumptions (Nuclear)'!Y$2/10^9,0)</f>
        <v>0.11026891</v>
      </c>
      <c r="AA1160" s="160">
        <f>IF($AE$1129&gt;0,'Assumptions (Nuclear)'!$V$14*Model!$AE$1129*'Assumptions (Nuclear)'!Z$2/10^9,0)</f>
        <v>0.1118421477</v>
      </c>
      <c r="AB1160" s="160">
        <f>IF($AE$1129&gt;0,'Assumptions (Nuclear)'!$V$14*Model!$AE$1129*'Assumptions (Nuclear)'!AA$2/10^9,0)</f>
        <v>0.113418433</v>
      </c>
      <c r="AC1160" s="160">
        <f>IF($AE$1129&gt;0,'Assumptions (Nuclear)'!$V$14*Model!$AE$1129*'Assumptions (Nuclear)'!AB$2/10^9,0)</f>
        <v>0.1150136546</v>
      </c>
      <c r="AD1160" s="160">
        <f>IF($AE$1129&gt;0,'Assumptions (Nuclear)'!$V$14*Model!$AE$1129*'Assumptions (Nuclear)'!AC$2/10^9,0)</f>
        <v>0.1165598971</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0.11026891</v>
      </c>
      <c r="AA1161" s="160">
        <f>IF($AF$1129&gt;0,'Assumptions (Nuclear)'!$V$14*Model!$AF$1129*'Assumptions (Nuclear)'!Z$2/10^9,0)</f>
        <v>0.1118421477</v>
      </c>
      <c r="AB1161" s="160">
        <f>IF($AF$1129&gt;0,'Assumptions (Nuclear)'!$V$14*Model!$AF$1129*'Assumptions (Nuclear)'!AA$2/10^9,0)</f>
        <v>0.113418433</v>
      </c>
      <c r="AC1161" s="160">
        <f>IF($AF$1129&gt;0,'Assumptions (Nuclear)'!$V$14*Model!$AF$1129*'Assumptions (Nuclear)'!AB$2/10^9,0)</f>
        <v>0.1150136546</v>
      </c>
      <c r="AD1161" s="160">
        <f>IF($AF$1129&gt;0,'Assumptions (Nuclear)'!$V$14*Model!$AF$1129*'Assumptions (Nuclear)'!AC$2/10^9,0)</f>
        <v>0.1165598971</v>
      </c>
      <c r="AE1161" s="160">
        <f>IF($AF$1129&gt;0,'Assumptions (Nuclear)'!$V$14*Model!$AF$1129*'Assumptions (Nuclear)'!AD$2/10^9,0)</f>
        <v>0.1181920786</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0.1118421477</v>
      </c>
      <c r="AB1162" s="160">
        <f>IF($AG$1129&gt;0,'Assumptions (Nuclear)'!$V$14*Model!$AG$1129*'Assumptions (Nuclear)'!AA$2/10^9,0)</f>
        <v>0.113418433</v>
      </c>
      <c r="AC1162" s="160">
        <f>IF($AG$1129&gt;0,'Assumptions (Nuclear)'!$V$14*Model!$AG$1129*'Assumptions (Nuclear)'!AB$2/10^9,0)</f>
        <v>0.1150136546</v>
      </c>
      <c r="AD1162" s="160">
        <f>IF($AG$1129&gt;0,'Assumptions (Nuclear)'!$V$14*Model!$AG$1129*'Assumptions (Nuclear)'!AC$2/10^9,0)</f>
        <v>0.1165598971</v>
      </c>
      <c r="AE1162" s="160">
        <f>IF($AG$1129&gt;0,'Assumptions (Nuclear)'!$V$14*Model!$AG$1129*'Assumptions (Nuclear)'!AD$2/10^9,0)</f>
        <v>0.1181920786</v>
      </c>
      <c r="AF1162" s="160">
        <f>IF($AG$1129&gt;0,'Assumptions (Nuclear)'!$V$14*Model!$AG$1129*'Assumptions (Nuclear)'!AE$2/10^9,0)</f>
        <v>0.1197905301</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0.113418433</v>
      </c>
      <c r="AC1163" s="160">
        <f>IF($AH$1129&gt;0,'Assumptions (Nuclear)'!$V$14*Model!$AH$1129*'Assumptions (Nuclear)'!AB$2/10^9,0)</f>
        <v>0.1150136546</v>
      </c>
      <c r="AD1163" s="160">
        <f>IF($AH$1129&gt;0,'Assumptions (Nuclear)'!$V$14*Model!$AH$1129*'Assumptions (Nuclear)'!AC$2/10^9,0)</f>
        <v>0.1165598971</v>
      </c>
      <c r="AE1163" s="160">
        <f>IF($AH$1129&gt;0,'Assumptions (Nuclear)'!$V$14*Model!$AH$1129*'Assumptions (Nuclear)'!AD$2/10^9,0)</f>
        <v>0.1181920786</v>
      </c>
      <c r="AF1163" s="160">
        <f>IF($AH$1129&gt;0,'Assumptions (Nuclear)'!$V$14*Model!$AH$1129*'Assumptions (Nuclear)'!AE$2/10^9,0)</f>
        <v>0.1197905301</v>
      </c>
      <c r="AG1163" s="160">
        <f>IF($AH$1129&gt;0,'Assumptions (Nuclear)'!$V$14*Model!$AH$1129*'Assumptions (Nuclear)'!AF$2/10^9,0)</f>
        <v>0.1212981928</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0.1150136546</v>
      </c>
      <c r="AD1164" s="160">
        <f>IF($AI$1129&gt;0,'Assumptions (Nuclear)'!$V$14*Model!$AI$1129*'Assumptions (Nuclear)'!AC$2/10^9,0)</f>
        <v>0.1165598971</v>
      </c>
      <c r="AE1164" s="160">
        <f>IF($AI$1129&gt;0,'Assumptions (Nuclear)'!$V$14*Model!$AI$1129*'Assumptions (Nuclear)'!AD$2/10^9,0)</f>
        <v>0.1181920786</v>
      </c>
      <c r="AF1164" s="160">
        <f>IF($AI$1129&gt;0,'Assumptions (Nuclear)'!$V$14*Model!$AI$1129*'Assumptions (Nuclear)'!AE$2/10^9,0)</f>
        <v>0.1197905301</v>
      </c>
      <c r="AG1164" s="160">
        <f>IF($AI$1129&gt;0,'Assumptions (Nuclear)'!$V$14*Model!$AI$1129*'Assumptions (Nuclear)'!AF$2/10^9,0)</f>
        <v>0.1212981928</v>
      </c>
      <c r="AH1164" s="160">
        <f>IF($AI$1129&gt;0,'Assumptions (Nuclear)'!$V$14*Model!$AI$1129*'Assumptions (Nuclear)'!AG$2/10^9,0)</f>
        <v>0.1228374697</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1.160853401</v>
      </c>
      <c r="AE1165" s="177">
        <f>IF($AJ$1129&gt;0,'Assumptions (Nuclear)'!$V$14*Model!$AJ$1129*'Assumptions (Nuclear)'!AD$2/10^9,0)</f>
        <v>1.177108763</v>
      </c>
      <c r="AF1165" s="177">
        <f>IF($AJ$1129&gt;0,'Assumptions (Nuclear)'!$V$14*Model!$AJ$1129*'Assumptions (Nuclear)'!AE$2/10^9,0)</f>
        <v>1.193028199</v>
      </c>
      <c r="AG1165" s="177">
        <f>IF($AJ$1129&gt;0,'Assumptions (Nuclear)'!$V$14*Model!$AJ$1129*'Assumptions (Nuclear)'!AF$2/10^9,0)</f>
        <v>1.208043444</v>
      </c>
      <c r="AH1165" s="177">
        <f>IF($AJ$1129&gt;0,'Assumptions (Nuclear)'!$V$14*Model!$AJ$1129*'Assumptions (Nuclear)'!AG$2/10^9,0)</f>
        <v>1.223373544</v>
      </c>
      <c r="AI1165" s="177">
        <f>IF($AJ$1129&gt;0,'Assumptions (Nuclear)'!$V$14*Model!$AJ$1129*'Assumptions (Nuclear)'!AH$2/10^9,0)</f>
        <v>1.238468754</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0.1181920786</v>
      </c>
      <c r="AF1166" s="160">
        <f>IF($AK$1129&gt;0,'Assumptions (Nuclear)'!$V$14*Model!$AK$1129*'Assumptions (Nuclear)'!AE$2/10^9,0)</f>
        <v>0.1197905301</v>
      </c>
      <c r="AG1166" s="160">
        <f>IF($AK$1129&gt;0,'Assumptions (Nuclear)'!$V$14*Model!$AK$1129*'Assumptions (Nuclear)'!AF$2/10^9,0)</f>
        <v>0.1212981928</v>
      </c>
      <c r="AH1166" s="160">
        <f>IF($AK$1129&gt;0,'Assumptions (Nuclear)'!$V$14*Model!$AK$1129*'Assumptions (Nuclear)'!AG$2/10^9,0)</f>
        <v>0.1228374697</v>
      </c>
      <c r="AI1166" s="160">
        <f>IF($AK$1129&gt;0,'Assumptions (Nuclear)'!$V$14*Model!$AK$1129*'Assumptions (Nuclear)'!AH$2/10^9,0)</f>
        <v>0.1243531616</v>
      </c>
      <c r="AJ1166" s="160">
        <f>IF($AK$1129&gt;0,'Assumptions (Nuclear)'!$V$14*Model!$AK$1129*'Assumptions (Nuclear)'!AI$2/10^9,0)</f>
        <v>0.1258812407</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1.357937605</v>
      </c>
      <c r="AG1167" s="160">
        <f>IF($AL$1129&gt;0,'Assumptions (Nuclear)'!$V$14*Model!$AL$1129*'Assumptions (Nuclear)'!AF$2/10^9,0)</f>
        <v>1.37502837</v>
      </c>
      <c r="AH1167" s="160">
        <f>IF($AL$1129&gt;0,'Assumptions (Nuclear)'!$V$14*Model!$AL$1129*'Assumptions (Nuclear)'!AG$2/10^9,0)</f>
        <v>1.392477513</v>
      </c>
      <c r="AI1167" s="160">
        <f>IF($AL$1129&gt;0,'Assumptions (Nuclear)'!$V$14*Model!$AL$1129*'Assumptions (Nuclear)'!AH$2/10^9,0)</f>
        <v>1.409659297</v>
      </c>
      <c r="AJ1167" s="160">
        <f>IF($AL$1129&gt;0,'Assumptions (Nuclear)'!$V$14*Model!$AL$1129*'Assumptions (Nuclear)'!AI$2/10^9,0)</f>
        <v>1.426981502</v>
      </c>
      <c r="AK1167" s="160">
        <f>IF($AL$1129&gt;0,'Assumptions (Nuclear)'!$V$14*Model!$AL$1129*'Assumptions (Nuclear)'!AJ$2/10^9,0)</f>
        <v>1.445767839</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4.266935816</v>
      </c>
      <c r="AH1168" s="160">
        <f>IF($AM$1129&gt;0,'Assumptions (Nuclear)'!$V$14*Model!$AM$1129*'Assumptions (Nuclear)'!AG$2/10^9,0)</f>
        <v>4.321083332</v>
      </c>
      <c r="AI1168" s="160">
        <f>IF($AM$1129&gt;0,'Assumptions (Nuclear)'!$V$14*Model!$AM$1129*'Assumptions (Nuclear)'!AH$2/10^9,0)</f>
        <v>4.374401191</v>
      </c>
      <c r="AJ1168" s="160">
        <f>IF($AM$1129&gt;0,'Assumptions (Nuclear)'!$V$14*Model!$AM$1129*'Assumptions (Nuclear)'!AI$2/10^9,0)</f>
        <v>4.4281548</v>
      </c>
      <c r="AK1168" s="160">
        <f>IF($AM$1129&gt;0,'Assumptions (Nuclear)'!$V$14*Model!$AM$1129*'Assumptions (Nuclear)'!AJ$2/10^9,0)</f>
        <v>4.486451849</v>
      </c>
      <c r="AL1168" s="160">
        <f>IF($AM$1129&gt;0,'Assumptions (Nuclear)'!$V$14*Model!$AM$1129*'Assumptions (Nuclear)'!AK$2/10^9,0)</f>
        <v>4.543941111</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4.433771582</v>
      </c>
      <c r="AI1169" s="160">
        <f>IF($AN$1129&gt;0,'Assumptions (Nuclear)'!$V$14*Model!$AN$1129*'Assumptions (Nuclear)'!AH$2/10^9,0)</f>
        <v>4.488479902</v>
      </c>
      <c r="AJ1169" s="160">
        <f>IF($AN$1129&gt;0,'Assumptions (Nuclear)'!$V$14*Model!$AN$1129*'Assumptions (Nuclear)'!AI$2/10^9,0)</f>
        <v>4.543635335</v>
      </c>
      <c r="AK1169" s="160">
        <f>IF($AN$1129&gt;0,'Assumptions (Nuclear)'!$V$14*Model!$AN$1129*'Assumptions (Nuclear)'!AJ$2/10^9,0)</f>
        <v>4.603452695</v>
      </c>
      <c r="AL1169" s="160">
        <f>IF($AN$1129&gt;0,'Assumptions (Nuclear)'!$V$14*Model!$AN$1129*'Assumptions (Nuclear)'!AK$2/10^9,0)</f>
        <v>4.662441203</v>
      </c>
      <c r="AM1169" s="160">
        <f>IF($AN$1129&gt;0,'Assumptions (Nuclear)'!$V$14*Model!$AN$1129*'Assumptions (Nuclear)'!AL$2/10^9,0)</f>
        <v>4.715402675</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0.1243531616</v>
      </c>
      <c r="AJ1170" s="160">
        <f>IF($AO$1129&gt;0,'Assumptions (Nuclear)'!$V$14*Model!$AO$1129*'Assumptions (Nuclear)'!AI$2/10^9,0)</f>
        <v>0.1258812407</v>
      </c>
      <c r="AK1170" s="160">
        <f>IF($AO$1129&gt;0,'Assumptions (Nuclear)'!$V$14*Model!$AO$1129*'Assumptions (Nuclear)'!AJ$2/10^9,0)</f>
        <v>0.1275384784</v>
      </c>
      <c r="AL1170" s="160">
        <f>IF($AO$1129&gt;0,'Assumptions (Nuclear)'!$V$14*Model!$AO$1129*'Assumptions (Nuclear)'!AK$2/10^9,0)</f>
        <v>0.1291727527</v>
      </c>
      <c r="AM1170" s="160">
        <f>IF($AO$1129&gt;0,'Assumptions (Nuclear)'!$V$14*Model!$AO$1129*'Assumptions (Nuclear)'!AL$2/10^9,0)</f>
        <v>0.1306400482</v>
      </c>
      <c r="AN1170" s="160">
        <f>IF($AO$1129&gt;0,'Assumptions (Nuclear)'!$V$14*Model!$AO$1129*'Assumptions (Nuclear)'!AM$2/10^9,0)</f>
        <v>0.1323218295</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4.645029299</v>
      </c>
      <c r="AK1171" s="160">
        <f>IF($AP$1129&gt;0,'Assumptions (Nuclear)'!$V$14*Model!$AP$1129*'Assumptions (Nuclear)'!AJ$2/10^9,0)</f>
        <v>4.70618152</v>
      </c>
      <c r="AL1171" s="160">
        <f>IF($AP$1129&gt;0,'Assumptions (Nuclear)'!$V$14*Model!$AP$1129*'Assumptions (Nuclear)'!AK$2/10^9,0)</f>
        <v>4.766486392</v>
      </c>
      <c r="AM1171" s="160">
        <f>IF($AP$1129&gt;0,'Assumptions (Nuclear)'!$V$14*Model!$AP$1129*'Assumptions (Nuclear)'!AL$2/10^9,0)</f>
        <v>4.820629731</v>
      </c>
      <c r="AN1171" s="160">
        <f>IF($AP$1129&gt;0,'Assumptions (Nuclear)'!$V$14*Model!$AP$1129*'Assumptions (Nuclear)'!AM$2/10^9,0)</f>
        <v>4.882687616</v>
      </c>
      <c r="AO1171" s="160">
        <f>IF($AP$1129&gt;0,'Assumptions (Nuclear)'!$V$14*Model!$AP$1129*'Assumptions (Nuclear)'!AN$2/10^9,0)</f>
        <v>4.943002733</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0.1275384784</v>
      </c>
      <c r="AL1172" s="160">
        <f>IF($AQ$1129&gt;0,'Assumptions (Nuclear)'!$V$14*Model!$AQ$1129*'Assumptions (Nuclear)'!AK$2/10^9,0)</f>
        <v>0.1291727527</v>
      </c>
      <c r="AM1172" s="160">
        <f>IF($AQ$1129&gt;0,'Assumptions (Nuclear)'!$V$14*Model!$AQ$1129*'Assumptions (Nuclear)'!AL$2/10^9,0)</f>
        <v>0.1306400482</v>
      </c>
      <c r="AN1172" s="160">
        <f>IF($AQ$1129&gt;0,'Assumptions (Nuclear)'!$V$14*Model!$AQ$1129*'Assumptions (Nuclear)'!AM$2/10^9,0)</f>
        <v>0.1323218295</v>
      </c>
      <c r="AO1172" s="160">
        <f>IF($AQ$1129&gt;0,'Assumptions (Nuclear)'!$V$14*Model!$AQ$1129*'Assumptions (Nuclear)'!AN$2/10^9,0)</f>
        <v>0.1339563815</v>
      </c>
      <c r="AP1172" s="160">
        <f>IF($AQ$1129&gt;0,'Assumptions (Nuclear)'!$V$14*Model!$AQ$1129*'Assumptions (Nuclear)'!AO$2/10^9,0)</f>
        <v>0.1355185367</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1.431168046</v>
      </c>
      <c r="AM1173" s="160">
        <f>IF($AR$1129&gt;0,'Assumptions (Nuclear)'!$V$14*Model!$AR$1129*'Assumptions (Nuclear)'!AL$2/10^9,0)</f>
        <v>1.44742493</v>
      </c>
      <c r="AN1173" s="160">
        <f>IF($AR$1129&gt;0,'Assumptions (Nuclear)'!$V$14*Model!$AR$1129*'Assumptions (Nuclear)'!AM$2/10^9,0)</f>
        <v>1.466058207</v>
      </c>
      <c r="AO1173" s="160">
        <f>IF($AR$1129&gt;0,'Assumptions (Nuclear)'!$V$14*Model!$AR$1129*'Assumptions (Nuclear)'!AN$2/10^9,0)</f>
        <v>1.484168207</v>
      </c>
      <c r="AP1173" s="160">
        <f>IF($AR$1129&gt;0,'Assumptions (Nuclear)'!$V$14*Model!$AR$1129*'Assumptions (Nuclear)'!AO$2/10^9,0)</f>
        <v>1.501476087</v>
      </c>
      <c r="AQ1173" s="160">
        <f>IF($AR$1129&gt;0,'Assumptions (Nuclear)'!$V$14*Model!$AR$1129*'Assumptions (Nuclear)'!AP$2/10^9,0)</f>
        <v>1.518409761</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0.1306400482</v>
      </c>
      <c r="AN1174" s="160">
        <f>IF($AS$1129&gt;0,'Assumptions (Nuclear)'!$V$14*Model!$AS$1129*'Assumptions (Nuclear)'!AM$2/10^9,0)</f>
        <v>0.1323218295</v>
      </c>
      <c r="AO1174" s="160">
        <f>IF($AS$1129&gt;0,'Assumptions (Nuclear)'!$V$14*Model!$AS$1129*'Assumptions (Nuclear)'!AN$2/10^9,0)</f>
        <v>0.1339563815</v>
      </c>
      <c r="AP1174" s="160">
        <f>IF($AS$1129&gt;0,'Assumptions (Nuclear)'!$V$14*Model!$AS$1129*'Assumptions (Nuclear)'!AO$2/10^9,0)</f>
        <v>0.1355185367</v>
      </c>
      <c r="AQ1174" s="160">
        <f>IF($AS$1129&gt;0,'Assumptions (Nuclear)'!$V$14*Model!$AS$1129*'Assumptions (Nuclear)'!AP$2/10^9,0)</f>
        <v>0.1370469171</v>
      </c>
      <c r="AR1174" s="160">
        <f>IF($AS$1129&gt;0,'Assumptions (Nuclear)'!$V$14*Model!$AS$1129*'Assumptions (Nuclear)'!AQ$2/10^9,0)</f>
        <v>0.1388286336</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5.267060352</v>
      </c>
      <c r="AO1175" s="160">
        <f>IF($AT$1129&gt;0,'Assumptions (Nuclear)'!$V$14*Model!$AT$1129*'Assumptions (Nuclear)'!AN$2/10^9,0)</f>
        <v>5.332123569</v>
      </c>
      <c r="AP1175" s="160">
        <f>IF($AT$1129&gt;0,'Assumptions (Nuclear)'!$V$14*Model!$AT$1129*'Assumptions (Nuclear)'!AO$2/10^9,0)</f>
        <v>5.394305036</v>
      </c>
      <c r="AQ1175" s="160">
        <f>IF($AT$1129&gt;0,'Assumptions (Nuclear)'!$V$14*Model!$AT$1129*'Assumptions (Nuclear)'!AP$2/10^9,0)</f>
        <v>5.455142102</v>
      </c>
      <c r="AR1175" s="160">
        <f>IF($AT$1129&gt;0,'Assumptions (Nuclear)'!$V$14*Model!$AT$1129*'Assumptions (Nuclear)'!AQ$2/10^9,0)</f>
        <v>5.526063195</v>
      </c>
      <c r="AS1175" s="160">
        <f>IF($AT$1129&gt;0,'Assumptions (Nuclear)'!$V$14*Model!$AT$1129*'Assumptions (Nuclear)'!AR$2/10^9,0)</f>
        <v>5.590436102</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2.039742819</v>
      </c>
      <c r="AP1176" s="160">
        <f>IF($AU$1129&gt;0,'Assumptions (Nuclear)'!$V$14*Model!$AU$1129*'Assumptions (Nuclear)'!AO$2/10^9,0)</f>
        <v>2.063529628</v>
      </c>
      <c r="AQ1176" s="160">
        <f>IF($AU$1129&gt;0,'Assumptions (Nuclear)'!$V$14*Model!$AU$1129*'Assumptions (Nuclear)'!AP$2/10^9,0)</f>
        <v>2.086802151</v>
      </c>
      <c r="AR1176" s="160">
        <f>IF($AU$1129&gt;0,'Assumptions (Nuclear)'!$V$14*Model!$AU$1129*'Assumptions (Nuclear)'!AQ$2/10^9,0)</f>
        <v>2.113932203</v>
      </c>
      <c r="AS1176" s="160">
        <f>IF($AU$1129&gt;0,'Assumptions (Nuclear)'!$V$14*Model!$AU$1129*'Assumptions (Nuclear)'!AR$2/10^9,0)</f>
        <v>2.138557322</v>
      </c>
      <c r="AT1176" s="160">
        <f>IF($AU$1129&gt;0,'Assumptions (Nuclear)'!$V$14*Model!$AU$1129*'Assumptions (Nuclear)'!AS$2/10^9,0)</f>
        <v>2.164750339</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0.1355185367</v>
      </c>
      <c r="AQ1177" s="160">
        <f>IF($AV$1129&gt;0,'Assumptions (Nuclear)'!$V$14*Model!$AV$1129*'Assumptions (Nuclear)'!AP$2/10^9,0)</f>
        <v>0.1370469171</v>
      </c>
      <c r="AR1177" s="160">
        <f>IF($AV$1129&gt;0,'Assumptions (Nuclear)'!$V$14*Model!$AV$1129*'Assumptions (Nuclear)'!AQ$2/10^9,0)</f>
        <v>0.1388286336</v>
      </c>
      <c r="AS1177" s="160">
        <f>IF($AV$1129&gt;0,'Assumptions (Nuclear)'!$V$14*Model!$AV$1129*'Assumptions (Nuclear)'!AR$2/10^9,0)</f>
        <v>0.1404458433</v>
      </c>
      <c r="AT1177" s="160">
        <f>IF($AV$1129&gt;0,'Assumptions (Nuclear)'!$V$14*Model!$AV$1129*'Assumptions (Nuclear)'!AS$2/10^9,0)</f>
        <v>0.1421660219</v>
      </c>
      <c r="AU1177" s="160">
        <f>IF($AV$1129&gt;0,'Assumptions (Nuclear)'!$V$14*Model!$AV$1129*'Assumptions (Nuclear)'!AT$2/10^9,0)</f>
        <v>0.1438762357</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3.731274119</v>
      </c>
      <c r="AR1178" s="160">
        <f>IF($AW$1129&gt;0,'Assumptions (Nuclear)'!$V$14*Model!$AW$1129*'Assumptions (Nuclear)'!AQ$2/10^9,0)</f>
        <v>3.779783587</v>
      </c>
      <c r="AS1178" s="160">
        <f>IF($AW$1129&gt;0,'Assumptions (Nuclear)'!$V$14*Model!$AW$1129*'Assumptions (Nuclear)'!AR$2/10^9,0)</f>
        <v>3.823814147</v>
      </c>
      <c r="AT1178" s="160">
        <f>IF($AW$1129&gt;0,'Assumptions (Nuclear)'!$V$14*Model!$AW$1129*'Assumptions (Nuclear)'!AS$2/10^9,0)</f>
        <v>3.870648165</v>
      </c>
      <c r="AU1178" s="160">
        <f>IF($AW$1129&gt;0,'Assumptions (Nuclear)'!$V$14*Model!$AW$1129*'Assumptions (Nuclear)'!AT$2/10^9,0)</f>
        <v>3.917210881</v>
      </c>
      <c r="AV1178" s="160">
        <f>IF($AW$1129&gt;0,'Assumptions (Nuclear)'!$V$14*Model!$AW$1129*'Assumptions (Nuclear)'!AU$2/10^9,0)</f>
        <v>3.966740715</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4.419325521</v>
      </c>
      <c r="AS1179" s="160">
        <f>IF($AX$1129&gt;0,'Assumptions (Nuclear)'!$V$14*Model!$AX$1129*'Assumptions (Nuclear)'!AR$2/10^9,0)</f>
        <v>4.470806082</v>
      </c>
      <c r="AT1179" s="160">
        <f>IF($AX$1129&gt;0,'Assumptions (Nuclear)'!$V$14*Model!$AX$1129*'Assumptions (Nuclear)'!AS$2/10^9,0)</f>
        <v>4.525564447</v>
      </c>
      <c r="AU1179" s="160">
        <f>IF($AX$1129&gt;0,'Assumptions (Nuclear)'!$V$14*Model!$AX$1129*'Assumptions (Nuclear)'!AT$2/10^9,0)</f>
        <v>4.580005606</v>
      </c>
      <c r="AV1179" s="160">
        <f>IF($AX$1129&gt;0,'Assumptions (Nuclear)'!$V$14*Model!$AX$1129*'Assumptions (Nuclear)'!AU$2/10^9,0)</f>
        <v>4.637915921</v>
      </c>
      <c r="AW1179" s="160">
        <f>IF($AX$1129&gt;0,'Assumptions (Nuclear)'!$V$14*Model!$AX$1129*'Assumptions (Nuclear)'!AV$2/10^9,0)</f>
        <v>4.6877427</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2.113345591</v>
      </c>
      <c r="AT1180" s="160">
        <f>IF($AY$1129&gt;0,'Assumptions (Nuclear)'!$V$14*Model!$AY$1129*'Assumptions (Nuclear)'!AS$2/10^9,0)</f>
        <v>2.139229816</v>
      </c>
      <c r="AU1180" s="160">
        <f>IF($AY$1129&gt;0,'Assumptions (Nuclear)'!$V$14*Model!$AY$1129*'Assumptions (Nuclear)'!AT$2/10^9,0)</f>
        <v>2.164964098</v>
      </c>
      <c r="AV1180" s="160">
        <f>IF($AY$1129&gt;0,'Assumptions (Nuclear)'!$V$14*Model!$AY$1129*'Assumptions (Nuclear)'!AU$2/10^9,0)</f>
        <v>2.192338246</v>
      </c>
      <c r="AW1180" s="160">
        <f>IF($AY$1129&gt;0,'Assumptions (Nuclear)'!$V$14*Model!$AY$1129*'Assumptions (Nuclear)'!AV$2/10^9,0)</f>
        <v>2.215891315</v>
      </c>
      <c r="AX1180" s="160">
        <f>IF($AY$1129&gt;0,'Assumptions (Nuclear)'!$V$14*Model!$AY$1129*'Assumptions (Nuclear)'!AW$2/10^9,0)</f>
        <v>2.242543143</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3.640300586</v>
      </c>
      <c r="AU1181" s="160">
        <f>IF($AZ$1129&gt;0,'Assumptions (Nuclear)'!$V$14*Model!$AZ$1129*'Assumptions (Nuclear)'!AT$2/10^9,0)</f>
        <v>3.684092291</v>
      </c>
      <c r="AV1181" s="160">
        <f>IF($AZ$1129&gt;0,'Assumptions (Nuclear)'!$V$14*Model!$AZ$1129*'Assumptions (Nuclear)'!AU$2/10^9,0)</f>
        <v>3.730674537</v>
      </c>
      <c r="AW1181" s="160">
        <f>IF($AZ$1129&gt;0,'Assumptions (Nuclear)'!$V$14*Model!$AZ$1129*'Assumptions (Nuclear)'!AV$2/10^9,0)</f>
        <v>3.770754498</v>
      </c>
      <c r="AX1181" s="160">
        <f>IF($AZ$1129&gt;0,'Assumptions (Nuclear)'!$V$14*Model!$AZ$1129*'Assumptions (Nuclear)'!AW$2/10^9,0)</f>
        <v>3.81610758</v>
      </c>
      <c r="AY1181" s="160">
        <f>IF($AZ$1129&gt;0,'Assumptions (Nuclear)'!$V$14*Model!$AZ$1129*'Assumptions (Nuclear)'!AX$2/10^9,0)</f>
        <v>3.861141441</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0.1438762357</v>
      </c>
      <c r="AV1182" s="160">
        <f>IF($BA$1129&gt;0,'Assumptions (Nuclear)'!$V$14*Model!$BA$1129*'Assumptions (Nuclear)'!AU$2/10^9,0)</f>
        <v>0.1456954296</v>
      </c>
      <c r="AW1182" s="160">
        <f>IF($BA$1129&gt;0,'Assumptions (Nuclear)'!$V$14*Model!$BA$1129*'Assumptions (Nuclear)'!AV$2/10^9,0)</f>
        <v>0.1472606874</v>
      </c>
      <c r="AX1182" s="160">
        <f>IF($BA$1129&gt;0,'Assumptions (Nuclear)'!$V$14*Model!$BA$1129*'Assumptions (Nuclear)'!AW$2/10^9,0)</f>
        <v>0.1490318782</v>
      </c>
      <c r="AY1182" s="160">
        <f>IF($BA$1129&gt;0,'Assumptions (Nuclear)'!$V$14*Model!$BA$1129*'Assumptions (Nuclear)'!AX$2/10^9,0)</f>
        <v>0.1507906025</v>
      </c>
      <c r="AZ1182" s="160">
        <f>IF($BA$1129&gt;0,'Assumptions (Nuclear)'!$V$14*Model!$BA$1129*'Assumptions (Nuclear)'!AY$2/10^9,0)</f>
        <v>0.1525872524</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0.529528974</v>
      </c>
      <c r="N1183" s="176">
        <f>'Assumptions (Nuclear)'!$V$5*Model!N1131</f>
        <v>0.5405903821</v>
      </c>
      <c r="O1183" s="176">
        <f>'Assumptions (Nuclear)'!$V$5*Model!O1131</f>
        <v>0.5509580457</v>
      </c>
      <c r="P1183" s="176">
        <f>'Assumptions (Nuclear)'!$V$5*Model!P1131</f>
        <v>0.5606269678</v>
      </c>
      <c r="Q1183" s="176">
        <f>'Assumptions (Nuclear)'!$V$5*Model!Q1131</f>
        <v>0.5710005982</v>
      </c>
      <c r="R1183" s="176">
        <f>'Assumptions (Nuclear)'!$V$5*Model!R1131</f>
        <v>0.6159222911</v>
      </c>
      <c r="S1183" s="176">
        <f>'Assumptions (Nuclear)'!$V$5*Model!S1131</f>
        <v>0.07875826489</v>
      </c>
      <c r="T1183" s="176">
        <f>'Assumptions (Nuclear)'!$V$5*Model!T1131</f>
        <v>0.1203626569</v>
      </c>
      <c r="U1183" s="176">
        <f>'Assumptions (Nuclear)'!$V$5*Model!U1131</f>
        <v>0.1643928423</v>
      </c>
      <c r="V1183" s="176">
        <f>'Assumptions (Nuclear)'!$V$5*Model!V1131</f>
        <v>0.2084212781</v>
      </c>
      <c r="W1183" s="176">
        <f>'Assumptions (Nuclear)'!$V$5*Model!W1131</f>
        <v>0.2536651498</v>
      </c>
      <c r="X1183" s="176">
        <f>'Assumptions (Nuclear)'!$V$5*Model!X1131</f>
        <v>0.2573048275</v>
      </c>
      <c r="Y1183" s="176">
        <f>'Assumptions (Nuclear)'!$V$5*Model!Y1131</f>
        <v>0.2609529007</v>
      </c>
      <c r="Z1183" s="176">
        <f>'Assumptions (Nuclear)'!$V$5*Model!Z1131</f>
        <v>0.2646453839</v>
      </c>
      <c r="AA1183" s="176">
        <f>'Assumptions (Nuclear)'!$V$5*Model!AA1131</f>
        <v>0.2684211546</v>
      </c>
      <c r="AB1183" s="176">
        <f>'Assumptions (Nuclear)'!$V$5*Model!AB1131</f>
        <v>0.2722042392</v>
      </c>
      <c r="AC1183" s="176">
        <f>'Assumptions (Nuclear)'!$V$5*Model!AC1131</f>
        <v>0.276032771</v>
      </c>
      <c r="AD1183" s="176">
        <f>'Assumptions (Nuclear)'!$V$5*Model!AD1131</f>
        <v>0.6974611544</v>
      </c>
      <c r="AE1183" s="176">
        <f>'Assumptions (Nuclear)'!$V$5*Model!AE1131</f>
        <v>0.7072276623</v>
      </c>
      <c r="AF1183" s="176">
        <f>'Assumptions (Nuclear)'!$V$5*Model!AF1131</f>
        <v>1.21205117</v>
      </c>
      <c r="AG1183" s="176">
        <f>'Assumptions (Nuclear)'!$V$5*Model!AG1131</f>
        <v>2.885560883</v>
      </c>
      <c r="AH1183" s="176">
        <f>'Assumptions (Nuclear)'!$V$5*Model!AH1131</f>
        <v>4.646552364</v>
      </c>
      <c r="AI1183" s="176">
        <f>'Assumptions (Nuclear)'!$V$5*Model!AI1131</f>
        <v>4.703886187</v>
      </c>
      <c r="AJ1183" s="176">
        <f>'Assumptions (Nuclear)'!$V$5*Model!AJ1131</f>
        <v>6.118225367</v>
      </c>
      <c r="AK1183" s="176">
        <f>'Assumptions (Nuclear)'!$V$5*Model!AK1131</f>
        <v>6.198772344</v>
      </c>
      <c r="AL1183" s="176">
        <f>'Assumptions (Nuclear)'!$V$5*Model!AL1131</f>
        <v>6.264952903</v>
      </c>
      <c r="AM1183" s="176">
        <f>'Assumptions (Nuclear)'!$V$5*Model!AM1131</f>
        <v>4.550150992</v>
      </c>
      <c r="AN1183" s="176">
        <f>'Assumptions (Nuclear)'!$V$5*Model!AN1131</f>
        <v>4.805108666</v>
      </c>
      <c r="AO1183" s="176">
        <f>'Assumptions (Nuclear)'!$V$5*Model!AO1131</f>
        <v>5.626780036</v>
      </c>
      <c r="AP1183" s="176">
        <f>'Assumptions (Nuclear)'!$V$5*Model!AP1131</f>
        <v>3.746346544</v>
      </c>
      <c r="AQ1183" s="176">
        <f>'Assumptions (Nuclear)'!$V$5*Model!AQ1131</f>
        <v>5.226288787</v>
      </c>
      <c r="AR1183" s="176">
        <f>'Assumptions (Nuclear)'!$V$5*Model!AR1131</f>
        <v>6.446704709</v>
      </c>
      <c r="AS1183" s="176">
        <f>'Assumptions (Nuclear)'!$V$5*Model!AS1131</f>
        <v>7.310962035</v>
      </c>
      <c r="AT1183" s="176">
        <f>'Assumptions (Nuclear)'!$V$5*Model!AT1131</f>
        <v>6.593063751</v>
      </c>
      <c r="AU1183" s="176">
        <f>'Assumptions (Nuclear)'!$V$5*Model!AU1131</f>
        <v>5.853610139</v>
      </c>
      <c r="AV1183" s="176">
        <f>'Assumptions (Nuclear)'!$V$5*Model!AV1131</f>
        <v>5.869345939</v>
      </c>
      <c r="AW1183" s="176">
        <f>'Assumptions (Nuclear)'!$V$5*Model!AW1131</f>
        <v>4.32865968</v>
      </c>
      <c r="AX1183" s="176">
        <f>'Assumptions (Nuclear)'!$V$5*Model!AX1131</f>
        <v>2.48307304</v>
      </c>
      <c r="AY1183" s="176">
        <f>'Assumptions (Nuclear)'!$V$5*Model!AY1131</f>
        <v>1.604772817</v>
      </c>
      <c r="AZ1183" s="176">
        <f>'Assumptions (Nuclear)'!$V$5*Model!AZ1131</f>
        <v>0.06103490097</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0.794293461</v>
      </c>
      <c r="N1184" s="176">
        <f>'Assumptions (Nuclear)'!$V$6*Model!N1131</f>
        <v>0.8108855732</v>
      </c>
      <c r="O1184" s="176">
        <f>'Assumptions (Nuclear)'!$V$6*Model!O1131</f>
        <v>0.8264370686</v>
      </c>
      <c r="P1184" s="176">
        <f>'Assumptions (Nuclear)'!$V$6*Model!P1131</f>
        <v>0.8409404517</v>
      </c>
      <c r="Q1184" s="176">
        <f>'Assumptions (Nuclear)'!$V$6*Model!Q1131</f>
        <v>0.8565008973</v>
      </c>
      <c r="R1184" s="176">
        <f>'Assumptions (Nuclear)'!$V$6*Model!R1131</f>
        <v>0.9238834367</v>
      </c>
      <c r="S1184" s="176">
        <f>'Assumptions (Nuclear)'!$V$6*Model!S1131</f>
        <v>0.1181373973</v>
      </c>
      <c r="T1184" s="176">
        <f>'Assumptions (Nuclear)'!$V$6*Model!T1131</f>
        <v>0.1805439853</v>
      </c>
      <c r="U1184" s="176">
        <f>'Assumptions (Nuclear)'!$V$6*Model!U1131</f>
        <v>0.2465892635</v>
      </c>
      <c r="V1184" s="176">
        <f>'Assumptions (Nuclear)'!$V$6*Model!V1131</f>
        <v>0.3126319172</v>
      </c>
      <c r="W1184" s="176">
        <f>'Assumptions (Nuclear)'!$V$6*Model!W1131</f>
        <v>0.3804977247</v>
      </c>
      <c r="X1184" s="176">
        <f>'Assumptions (Nuclear)'!$V$6*Model!X1131</f>
        <v>0.3859572413</v>
      </c>
      <c r="Y1184" s="176">
        <f>'Assumptions (Nuclear)'!$V$6*Model!Y1131</f>
        <v>0.391429351</v>
      </c>
      <c r="Z1184" s="176">
        <f>'Assumptions (Nuclear)'!$V$6*Model!Z1131</f>
        <v>0.3969680758</v>
      </c>
      <c r="AA1184" s="176">
        <f>'Assumptions (Nuclear)'!$V$6*Model!AA1131</f>
        <v>0.4026317318</v>
      </c>
      <c r="AB1184" s="176">
        <f>'Assumptions (Nuclear)'!$V$6*Model!AB1131</f>
        <v>0.4083063588</v>
      </c>
      <c r="AC1184" s="176">
        <f>'Assumptions (Nuclear)'!$V$6*Model!AC1131</f>
        <v>0.4140491565</v>
      </c>
      <c r="AD1184" s="176">
        <f>'Assumptions (Nuclear)'!$V$6*Model!AD1131</f>
        <v>1.046191732</v>
      </c>
      <c r="AE1184" s="176">
        <f>'Assumptions (Nuclear)'!$V$6*Model!AE1131</f>
        <v>1.060841494</v>
      </c>
      <c r="AF1184" s="176">
        <f>'Assumptions (Nuclear)'!$V$6*Model!AF1131</f>
        <v>1.818076755</v>
      </c>
      <c r="AG1184" s="176">
        <f>'Assumptions (Nuclear)'!$V$6*Model!AG1131</f>
        <v>4.328341325</v>
      </c>
      <c r="AH1184" s="176">
        <f>'Assumptions (Nuclear)'!$V$6*Model!AH1131</f>
        <v>6.969828545</v>
      </c>
      <c r="AI1184" s="176">
        <f>'Assumptions (Nuclear)'!$V$6*Model!AI1131</f>
        <v>7.05582928</v>
      </c>
      <c r="AJ1184" s="176">
        <f>'Assumptions (Nuclear)'!$V$6*Model!AJ1131</f>
        <v>9.17733805</v>
      </c>
      <c r="AK1184" s="176">
        <f>'Assumptions (Nuclear)'!$V$6*Model!AK1131</f>
        <v>9.298158516</v>
      </c>
      <c r="AL1184" s="176">
        <f>'Assumptions (Nuclear)'!$V$6*Model!AL1131</f>
        <v>9.397429355</v>
      </c>
      <c r="AM1184" s="176">
        <f>'Assumptions (Nuclear)'!$V$6*Model!AM1131</f>
        <v>6.825226488</v>
      </c>
      <c r="AN1184" s="176">
        <f>'Assumptions (Nuclear)'!$V$6*Model!AN1131</f>
        <v>7.207662998</v>
      </c>
      <c r="AO1184" s="176">
        <f>'Assumptions (Nuclear)'!$V$6*Model!AO1131</f>
        <v>8.440170054</v>
      </c>
      <c r="AP1184" s="176">
        <f>'Assumptions (Nuclear)'!$V$6*Model!AP1131</f>
        <v>5.619519816</v>
      </c>
      <c r="AQ1184" s="176">
        <f>'Assumptions (Nuclear)'!$V$6*Model!AQ1131</f>
        <v>7.83943318</v>
      </c>
      <c r="AR1184" s="176">
        <f>'Assumptions (Nuclear)'!$V$6*Model!AR1131</f>
        <v>9.670057063</v>
      </c>
      <c r="AS1184" s="176">
        <f>'Assumptions (Nuclear)'!$V$6*Model!AS1131</f>
        <v>10.96644305</v>
      </c>
      <c r="AT1184" s="176">
        <f>'Assumptions (Nuclear)'!$V$6*Model!AT1131</f>
        <v>9.889595626</v>
      </c>
      <c r="AU1184" s="176">
        <f>'Assumptions (Nuclear)'!$V$6*Model!AU1131</f>
        <v>8.780415208</v>
      </c>
      <c r="AV1184" s="176">
        <f>'Assumptions (Nuclear)'!$V$6*Model!AV1131</f>
        <v>8.804018909</v>
      </c>
      <c r="AW1184" s="176">
        <f>'Assumptions (Nuclear)'!$V$6*Model!AW1131</f>
        <v>6.49298952</v>
      </c>
      <c r="AX1184" s="176">
        <f>'Assumptions (Nuclear)'!$V$6*Model!AX1131</f>
        <v>3.72460956</v>
      </c>
      <c r="AY1184" s="176">
        <f>'Assumptions (Nuclear)'!$V$6*Model!AY1131</f>
        <v>2.407159226</v>
      </c>
      <c r="AZ1184" s="176">
        <f>'Assumptions (Nuclear)'!$V$6*Model!AZ1131</f>
        <v>0.09155235146</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-0.1572299273</v>
      </c>
      <c r="T1185" s="177">
        <f t="array" ref="T1185">SUM(IF(ISERROR(T1186:T1236),"",T1186:T1236))</f>
        <v>-0.1646983488</v>
      </c>
      <c r="U1185" s="177">
        <f t="array" ref="U1185">SUM(IF(ISERROR(U1186:U1236),"",U1186:U1236))</f>
        <v>-0.1725215204</v>
      </c>
      <c r="V1185" s="177">
        <f t="array" ref="V1185">SUM(IF(ISERROR(V1186:V1236),"",V1186:V1236))</f>
        <v>-0.1807162926</v>
      </c>
      <c r="W1185" s="177">
        <f t="array" ref="W1185">SUM(IF(ISERROR(W1186:W1236),"",W1186:W1236))</f>
        <v>-0.1893003165</v>
      </c>
      <c r="X1185" s="177">
        <f t="array" ref="X1185">SUM(IF(ISERROR(X1186:X1236),"",X1186:X1236))</f>
        <v>-0.2097921105</v>
      </c>
      <c r="Y1185" s="177">
        <f t="array" ref="Y1185">SUM(IF(ISERROR(Y1186:Y1236),"",Y1186:Y1236))</f>
        <v>-0.2314418291</v>
      </c>
      <c r="Z1185" s="177">
        <f t="array" ref="Z1185">SUM(IF(ISERROR(Z1186:Z1236),"",Z1186:Z1236))</f>
        <v>-0.2543141307</v>
      </c>
      <c r="AA1185" s="177">
        <f t="array" ref="AA1185">SUM(IF(ISERROR(AA1186:AA1236),"",AA1186:AA1236))</f>
        <v>-0.2784611221</v>
      </c>
      <c r="AB1185" s="177">
        <f t="array" ref="AB1185">SUM(IF(ISERROR(AB1186:AB1236),"",AB1186:AB1236))</f>
        <v>-0.3039269166</v>
      </c>
      <c r="AC1185" s="177">
        <f t="array" ref="AC1185">SUM(IF(ISERROR(AC1186:AC1236),"",AC1186:AC1236))</f>
        <v>-0.3307762575</v>
      </c>
      <c r="AD1185" s="177">
        <f t="array" ref="AD1185">SUM(IF(ISERROR(AD1186:AD1236),"",AD1186:AD1236))</f>
        <v>-0.3590769794</v>
      </c>
      <c r="AE1185" s="177">
        <f t="array" ref="AE1185">SUM(IF(ISERROR(AE1186:AE1236),"",AE1186:AE1236))</f>
        <v>-0.3888985841</v>
      </c>
      <c r="AF1185" s="177">
        <f t="array" ref="AF1185">SUM(IF(ISERROR(AF1186:AF1236),"",AF1186:AF1236))</f>
        <v>-0.4203154321</v>
      </c>
      <c r="AG1185" s="177">
        <f t="array" ref="AG1185">SUM(IF(ISERROR(AG1186:AG1236),"",AG1186:AG1236))</f>
        <v>-0.453404429</v>
      </c>
      <c r="AH1185" s="177">
        <f t="array" ref="AH1185">SUM(IF(ISERROR(AH1186:AH1236),"",AH1186:AH1236))</f>
        <v>-0.1728553835</v>
      </c>
      <c r="AI1185" s="177">
        <f t="array" ref="AI1185">SUM(IF(ISERROR(AI1186:AI1236),"",AI1186:AI1236))</f>
        <v>-0.1945465492</v>
      </c>
      <c r="AJ1185" s="177">
        <f t="array" ref="AJ1185">SUM(IF(ISERROR(AJ1186:AJ1236),"",AJ1186:AJ1236))</f>
        <v>-0.3398009257</v>
      </c>
      <c r="AK1185" s="177">
        <f t="array" ref="AK1185">SUM(IF(ISERROR(AK1186:AK1236),"",AK1186:AK1236))</f>
        <v>-0.3697744793</v>
      </c>
      <c r="AL1185" s="177">
        <f t="array" ref="AL1185">SUM(IF(ISERROR(AL1186:AL1236),"",AL1186:AL1236))</f>
        <v>-0.5461500931</v>
      </c>
      <c r="AM1185" s="177">
        <f t="array" ref="AM1185">SUM(IF(ISERROR(AM1186:AM1236),"",AM1186:AM1236))</f>
        <v>-1.048075485</v>
      </c>
      <c r="AN1185" s="177">
        <f t="array" ref="AN1185">SUM(IF(ISERROR(AN1186:AN1236),"",AN1186:AN1236))</f>
        <v>-1.592855735</v>
      </c>
      <c r="AO1185" s="177">
        <f t="array" ref="AO1185">SUM(IF(ISERROR(AO1186:AO1236),"",AO1186:AO1236))</f>
        <v>-1.659230965</v>
      </c>
      <c r="AP1185" s="177">
        <f t="array" ref="AP1185">SUM(IF(ISERROR(AP1186:AP1236),"",AP1186:AP1236))</f>
        <v>-2.257146844</v>
      </c>
      <c r="AQ1185" s="177">
        <f t="array" ref="AQ1185">SUM(IF(ISERROR(AQ1186:AQ1236),"",AQ1186:AQ1236))</f>
        <v>-2.354717045</v>
      </c>
      <c r="AR1185" s="177">
        <f t="array" ref="AR1185">SUM(IF(ISERROR(AR1186:AR1236),"",AR1186:AR1236))</f>
        <v>-2.608805536</v>
      </c>
      <c r="AS1185" s="177">
        <f t="array" ref="AS1185">SUM(IF(ISERROR(AS1186:AS1236),"",AS1186:AS1236))</f>
        <v>-2.722739526</v>
      </c>
      <c r="AT1185" s="177">
        <f t="array" ref="AT1185">SUM(IF(ISERROR(AT1186:AT1236),"",AT1186:AT1236))</f>
        <v>-3.441568329</v>
      </c>
      <c r="AU1185" s="177">
        <f t="array" ref="AU1185">SUM(IF(ISERROR(AU1186:AU1236),"",AU1186:AU1236))</f>
        <v>-3.817210729</v>
      </c>
      <c r="AV1185" s="177">
        <f t="array" ref="AV1185">SUM(IF(ISERROR(AV1186:AV1236),"",AV1186:AV1236))</f>
        <v>-3.988029005</v>
      </c>
      <c r="AW1185" s="177">
        <f t="array" ref="AW1185">SUM(IF(ISERROR(AW1186:AW1236),"",AW1186:AW1236))</f>
        <v>-4.586900993</v>
      </c>
      <c r="AX1185" s="177">
        <f t="array" ref="AX1185">SUM(IF(ISERROR(AX1186:AX1236),"",AX1186:AX1236))</f>
        <v>-5.293796361</v>
      </c>
      <c r="AY1185" s="177">
        <f t="array" ref="AY1185">SUM(IF(ISERROR(AY1186:AY1236),"",AY1186:AY1236))</f>
        <v>-5.519261838</v>
      </c>
      <c r="AZ1185" s="177">
        <f t="array" ref="AZ1185">SUM(IF(ISERROR(AZ1186:AZ1236),"",AZ1186:AZ1236))</f>
        <v>-6.17872728</v>
      </c>
      <c r="BA1185" s="177">
        <f t="array" ref="BA1185">SUM(IF(ISERROR(BA1186:BA1236),"",BA1186:BA1236))</f>
        <v>-6.170452717</v>
      </c>
      <c r="BB1185" s="177">
        <f t="array" ref="BB1185">SUM(IF(ISERROR(BB1186:BB1236),"",BB1186:BB1236))</f>
        <v>-5.462499593</v>
      </c>
      <c r="BC1185" s="177">
        <f t="array" ref="BC1185">SUM(IF(ISERROR(BC1186:BC1236),"",BC1186:BC1236))</f>
        <v>-4.682036984</v>
      </c>
      <c r="BD1185" s="177">
        <f t="array" ref="BD1185">SUM(IF(ISERROR(BD1186:BD1236),"",BD1186:BD1236))</f>
        <v>-4.875263136</v>
      </c>
      <c r="BE1185" s="177">
        <f t="array" ref="BE1185">SUM(IF(ISERROR(BE1186:BE1236),"",BE1186:BE1236))</f>
        <v>-4.017013996</v>
      </c>
      <c r="BF1185" s="177">
        <f t="array" ref="BF1185">SUM(IF(ISERROR(BF1186:BF1236),"",BF1186:BF1236))</f>
        <v>-4.177922562</v>
      </c>
      <c r="BG1185" s="177">
        <f t="array" ref="BG1185">SUM(IF(ISERROR(BG1186:BG1236),"",BG1186:BG1236))</f>
        <v>-4.041110124</v>
      </c>
      <c r="BH1185" s="177">
        <f t="array" ref="BH1185">SUM(IF(ISERROR(BH1186:BH1236),"",BH1186:BH1236))</f>
        <v>-4.20243715</v>
      </c>
      <c r="BI1185" s="177">
        <f t="array" ref="BI1185">SUM(IF(ISERROR(BI1186:BI1236),"",BI1186:BI1236))</f>
        <v>-3.168210479</v>
      </c>
      <c r="BJ1185" s="177">
        <f t="array" ref="BJ1185">SUM(IF(ISERROR(BJ1186:BJ1236),"",BJ1186:BJ1236))</f>
        <v>-2.841028826</v>
      </c>
      <c r="BK1185" s="177">
        <f t="array" ref="BK1185">SUM(IF(ISERROR(BK1186:BK1236),"",BK1186:BK1236))</f>
        <v>-2.944231635</v>
      </c>
      <c r="BL1185" s="177">
        <f t="array" ref="BL1185">SUM(IF(ISERROR(BL1186:BL1236),"",BL1186:BL1236))</f>
        <v>-2.20925826</v>
      </c>
      <c r="BM1185" s="177">
        <f t="array" ref="BM1185">SUM(IF(ISERROR(BM1186:BM1236),"",BM1186:BM1236))</f>
        <v>-1.279033931</v>
      </c>
      <c r="BN1185" s="177">
        <f t="array" ref="BN1185">SUM(IF(ISERROR(BN1186:BN1236),"",BN1186:BN1236))</f>
        <v>-0.8446499001</v>
      </c>
      <c r="BO1185" s="177">
        <f t="array" ref="BO1185">SUM(IF(ISERROR(BO1186:BO1236),"",BO1186:BO1236))</f>
        <v>-0.03216420778</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-0.1572299273</v>
      </c>
      <c r="T1202" s="160">
        <f>IF($S$1129&gt;0,PPMT('Assumptions (Nuclear)'!$V$7,Model!X$1,'Assumptions (Nuclear)'!$V$10,'Assumptions (Nuclear)'!$V$5*Model!$S$1129*AVERAGE('Assumptions (Nuclear)'!$L$2:$Q$2)/10^9),0)</f>
        <v>-0.1646983488</v>
      </c>
      <c r="U1202" s="160">
        <f>IF($S$1129&gt;0,PPMT('Assumptions (Nuclear)'!$V$7,Model!Y$1,'Assumptions (Nuclear)'!$V$10,'Assumptions (Nuclear)'!$V$5*Model!$S$1129*AVERAGE('Assumptions (Nuclear)'!$L$2:$Q$2)/10^9),0)</f>
        <v>-0.1725215204</v>
      </c>
      <c r="V1202" s="160">
        <f>IF($S$1129&gt;0,PPMT('Assumptions (Nuclear)'!$V$7,Model!Z$1,'Assumptions (Nuclear)'!$V$10,'Assumptions (Nuclear)'!$V$5*Model!$S$1129*AVERAGE('Assumptions (Nuclear)'!$L$2:$Q$2)/10^9),0)</f>
        <v>-0.1807162926</v>
      </c>
      <c r="W1202" s="160">
        <f>IF($S$1129&gt;0,PPMT('Assumptions (Nuclear)'!$V$7,Model!AA$1,'Assumptions (Nuclear)'!$V$10,'Assumptions (Nuclear)'!$V$5*Model!$S$1129*AVERAGE('Assumptions (Nuclear)'!$L$2:$Q$2)/10^9),0)</f>
        <v>-0.1893003165</v>
      </c>
      <c r="X1202" s="160">
        <f>IF($S$1129&gt;0,PPMT('Assumptions (Nuclear)'!$V$7,Model!AB$1,'Assumptions (Nuclear)'!$V$10,'Assumptions (Nuclear)'!$V$5*Model!$S$1129*AVERAGE('Assumptions (Nuclear)'!$L$2:$Q$2)/10^9),0)</f>
        <v>-0.1982920816</v>
      </c>
      <c r="Y1202" s="160">
        <f>IF($S$1129&gt;0,PPMT('Assumptions (Nuclear)'!$V$7,Model!AC$1,'Assumptions (Nuclear)'!$V$10,'Assumptions (Nuclear)'!$V$5*Model!$S$1129*AVERAGE('Assumptions (Nuclear)'!$L$2:$Q$2)/10^9),0)</f>
        <v>-0.2077109554</v>
      </c>
      <c r="Z1202" s="160">
        <f>IF($S$1129&gt;0,PPMT('Assumptions (Nuclear)'!$V$7,Model!AD$1,'Assumptions (Nuclear)'!$V$10,'Assumptions (Nuclear)'!$V$5*Model!$S$1129*AVERAGE('Assumptions (Nuclear)'!$L$2:$Q$2)/10^9),0)</f>
        <v>-0.2175772258</v>
      </c>
      <c r="AA1202" s="160">
        <f>IF($S$1129&gt;0,PPMT('Assumptions (Nuclear)'!$V$7,Model!AE$1,'Assumptions (Nuclear)'!$V$10,'Assumptions (Nuclear)'!$V$5*Model!$S$1129*AVERAGE('Assumptions (Nuclear)'!$L$2:$Q$2)/10^9),0)</f>
        <v>-0.227912144</v>
      </c>
      <c r="AB1202" s="160">
        <f>IF($S$1129&gt;0,PPMT('Assumptions (Nuclear)'!$V$7,Model!AF$1,'Assumptions (Nuclear)'!$V$10,'Assumptions (Nuclear)'!$V$5*Model!$S$1129*AVERAGE('Assumptions (Nuclear)'!$L$2:$Q$2)/10^9),0)</f>
        <v>-0.2387379709</v>
      </c>
      <c r="AC1202" s="160">
        <f>IF($S$1129&gt;0,PPMT('Assumptions (Nuclear)'!$V$7,Model!AG$1,'Assumptions (Nuclear)'!$V$10,'Assumptions (Nuclear)'!$V$5*Model!$S$1129*AVERAGE('Assumptions (Nuclear)'!$L$2:$Q$2)/10^9),0)</f>
        <v>-0.2500780245</v>
      </c>
      <c r="AD1202" s="160">
        <f>IF($S$1129&gt;0,PPMT('Assumptions (Nuclear)'!$V$7,Model!AH$1,'Assumptions (Nuclear)'!$V$10,'Assumptions (Nuclear)'!$V$5*Model!$S$1129*AVERAGE('Assumptions (Nuclear)'!$L$2:$Q$2)/10^9),0)</f>
        <v>-0.2619567307</v>
      </c>
      <c r="AE1202" s="160">
        <f>IF($S$1129&gt;0,PPMT('Assumptions (Nuclear)'!$V$7,Model!AI$1,'Assumptions (Nuclear)'!$V$10,'Assumptions (Nuclear)'!$V$5*Model!$S$1129*AVERAGE('Assumptions (Nuclear)'!$L$2:$Q$2)/10^9),0)</f>
        <v>-0.2743996754</v>
      </c>
      <c r="AF1202" s="160">
        <f>IF($S$1129&gt;0,PPMT('Assumptions (Nuclear)'!$V$7,Model!AJ$1,'Assumptions (Nuclear)'!$V$10,'Assumptions (Nuclear)'!$V$5*Model!$S$1129*AVERAGE('Assumptions (Nuclear)'!$L$2:$Q$2)/10^9),0)</f>
        <v>-0.2874336599</v>
      </c>
      <c r="AG1202" s="160">
        <f>IF($S$1129&gt;0,PPMT('Assumptions (Nuclear)'!$V$7,Model!AK$1,'Assumptions (Nuclear)'!$V$10,'Assumptions (Nuclear)'!$V$5*Model!$S$1129*AVERAGE('Assumptions (Nuclear)'!$L$2:$Q$2)/10^9),0)</f>
        <v>-0.3010867588</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-0.01150002898</v>
      </c>
      <c r="Y1207" s="160">
        <f>IF($X$1129&gt;0,PPMT('Assumptions (Nuclear)'!$V$7,Model!X1,'Assumptions (Nuclear)'!$V$10,'Assumptions (Nuclear)'!$V$5*Model!$X$1129*average('Assumptions (Nuclear)'!$Q$2:$V$2)/10^9),0)</f>
        <v>-0.01204628036</v>
      </c>
      <c r="Z1207" s="160">
        <f>IF($X$1129&gt;0,PPMT('Assumptions (Nuclear)'!$V$7,Model!Y1,'Assumptions (Nuclear)'!$V$10,'Assumptions (Nuclear)'!$V$5*Model!$X$1129*average('Assumptions (Nuclear)'!$Q$2:$V$2)/10^9),0)</f>
        <v>-0.01261847868</v>
      </c>
      <c r="AA1207" s="160">
        <f>IF($X$1129&gt;0,PPMT('Assumptions (Nuclear)'!$V$7,Model!Z1,'Assumptions (Nuclear)'!$V$10,'Assumptions (Nuclear)'!$V$5*Model!$X$1129*average('Assumptions (Nuclear)'!$Q$2:$V$2)/10^9),0)</f>
        <v>-0.01321785641</v>
      </c>
      <c r="AB1207" s="160">
        <f>IF($X$1129&gt;0,PPMT('Assumptions (Nuclear)'!$V$7,Model!AA1,'Assumptions (Nuclear)'!$V$10,'Assumptions (Nuclear)'!$V$5*Model!$X$1129*average('Assumptions (Nuclear)'!$Q$2:$V$2)/10^9),0)</f>
        <v>-0.01384570459</v>
      </c>
      <c r="AC1207" s="160">
        <f>IF($X$1129&gt;0,PPMT('Assumptions (Nuclear)'!$V$7,Model!AB1,'Assumptions (Nuclear)'!$V$10,'Assumptions (Nuclear)'!$V$5*Model!$X$1129*average('Assumptions (Nuclear)'!$Q$2:$V$2)/10^9),0)</f>
        <v>-0.01450337556</v>
      </c>
      <c r="AD1207" s="160">
        <f>IF($X$1129&gt;0,PPMT('Assumptions (Nuclear)'!$V$7,Model!AC1,'Assumptions (Nuclear)'!$V$10,'Assumptions (Nuclear)'!$V$5*Model!$X$1129*average('Assumptions (Nuclear)'!$Q$2:$V$2)/10^9),0)</f>
        <v>-0.0151922859</v>
      </c>
      <c r="AE1207" s="160">
        <f>IF($X$1129&gt;0,PPMT('Assumptions (Nuclear)'!$V$7,Model!AD1,'Assumptions (Nuclear)'!$V$10,'Assumptions (Nuclear)'!$V$5*Model!$X$1129*average('Assumptions (Nuclear)'!$Q$2:$V$2)/10^9),0)</f>
        <v>-0.01591391948</v>
      </c>
      <c r="AF1207" s="160">
        <f>IF($X$1129&gt;0,PPMT('Assumptions (Nuclear)'!$V$7,Model!AE1,'Assumptions (Nuclear)'!$V$10,'Assumptions (Nuclear)'!$V$5*Model!$X$1129*average('Assumptions (Nuclear)'!$Q$2:$V$2)/10^9),0)</f>
        <v>-0.01666983066</v>
      </c>
      <c r="AG1207" s="160">
        <f>IF($X$1129&gt;0,PPMT('Assumptions (Nuclear)'!$V$7,Model!AF1,'Assumptions (Nuclear)'!$V$10,'Assumptions (Nuclear)'!$V$5*Model!$X$1129*average('Assumptions (Nuclear)'!$Q$2:$V$2)/10^9),0)</f>
        <v>-0.01746164761</v>
      </c>
      <c r="AH1207" s="160">
        <f>IF($X$1129&gt;0,PPMT('Assumptions (Nuclear)'!$V$7,Model!AG1,'Assumptions (Nuclear)'!$V$10,'Assumptions (Nuclear)'!$V$5*Model!$X$1129*average('Assumptions (Nuclear)'!$Q$2:$V$2)/10^9),0)</f>
        <v>-0.01829107587</v>
      </c>
      <c r="AI1207" s="160">
        <f>IF($X$1129&gt;0,PPMT('Assumptions (Nuclear)'!$V$7,Model!AH1,'Assumptions (Nuclear)'!$V$10,'Assumptions (Nuclear)'!$V$5*Model!$X$1129*average('Assumptions (Nuclear)'!$Q$2:$V$2)/10^9),0)</f>
        <v>-0.01915990198</v>
      </c>
      <c r="AJ1207" s="160">
        <f>IF($X$1129&gt;0,PPMT('Assumptions (Nuclear)'!$V$7,Model!AI1,'Assumptions (Nuclear)'!$V$10,'Assumptions (Nuclear)'!$V$5*Model!$X$1129*average('Assumptions (Nuclear)'!$Q$2:$V$2)/10^9),0)</f>
        <v>-0.02006999732</v>
      </c>
      <c r="AK1207" s="160">
        <f>IF($X$1129&gt;0,PPMT('Assumptions (Nuclear)'!$V$7,Model!AJ1,'Assumptions (Nuclear)'!$V$10,'Assumptions (Nuclear)'!$V$5*Model!$X$1129*average('Assumptions (Nuclear)'!$Q$2:$V$2)/10^9),0)</f>
        <v>-0.02102332219</v>
      </c>
      <c r="AL1207" s="160">
        <f>IF($X$1129&gt;0,PPMT('Assumptions (Nuclear)'!$V$7,Model!AK1,'Assumptions (Nuclear)'!$V$10,'Assumptions (Nuclear)'!$V$5*Model!$X$1129*average('Assumptions (Nuclear)'!$Q$2:$V$2)/10^9),0)</f>
        <v>-0.02202193</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-0.01168459333</v>
      </c>
      <c r="Z1208" s="160">
        <f>IF($Y$1129&gt;0,PPMT('Assumptions (Nuclear)'!$V$7,Model!X1,'Assumptions (Nuclear)'!$V$10,'Assumptions (Nuclear)'!$V$5*Model!$Y$1129*AVERAGE('Assumptions (Nuclear)'!$R$2:$W$2)/10^9),0)</f>
        <v>-0.01223961152</v>
      </c>
      <c r="AA1208" s="160">
        <f>IF($Y$1129&gt;0,PPMT('Assumptions (Nuclear)'!$V$7,Model!Y1,'Assumptions (Nuclear)'!$V$10,'Assumptions (Nuclear)'!$V$5*Model!$Y$1129*AVERAGE('Assumptions (Nuclear)'!$R$2:$W$2)/10^9),0)</f>
        <v>-0.01282099306</v>
      </c>
      <c r="AB1208" s="160">
        <f>IF($Y$1129&gt;0,PPMT('Assumptions (Nuclear)'!$V$7,Model!Z1,'Assumptions (Nuclear)'!$V$10,'Assumptions (Nuclear)'!$V$5*Model!$Y$1129*AVERAGE('Assumptions (Nuclear)'!$R$2:$W$2)/10^9),0)</f>
        <v>-0.01342999023</v>
      </c>
      <c r="AC1208" s="160">
        <f>IF($Y$1129&gt;0,PPMT('Assumptions (Nuclear)'!$V$7,Model!AA1,'Assumptions (Nuclear)'!$V$10,'Assumptions (Nuclear)'!$V$5*Model!$Y$1129*AVERAGE('Assumptions (Nuclear)'!$R$2:$W$2)/10^9),0)</f>
        <v>-0.01406791477</v>
      </c>
      <c r="AD1208" s="160">
        <f>IF($Y$1129&gt;0,PPMT('Assumptions (Nuclear)'!$V$7,Model!AB1,'Assumptions (Nuclear)'!$V$10,'Assumptions (Nuclear)'!$V$5*Model!$Y$1129*AVERAGE('Assumptions (Nuclear)'!$R$2:$W$2)/10^9),0)</f>
        <v>-0.01473614072</v>
      </c>
      <c r="AE1208" s="160">
        <f>IF($Y$1129&gt;0,PPMT('Assumptions (Nuclear)'!$V$7,Model!AC1,'Assumptions (Nuclear)'!$V$10,'Assumptions (Nuclear)'!$V$5*Model!$Y$1129*AVERAGE('Assumptions (Nuclear)'!$R$2:$W$2)/10^9),0)</f>
        <v>-0.01543610741</v>
      </c>
      <c r="AF1208" s="160">
        <f>IF($Y$1129&gt;0,PPMT('Assumptions (Nuclear)'!$V$7,Model!AD1,'Assumptions (Nuclear)'!$V$10,'Assumptions (Nuclear)'!$V$5*Model!$Y$1129*AVERAGE('Assumptions (Nuclear)'!$R$2:$W$2)/10^9),0)</f>
        <v>-0.01616932251</v>
      </c>
      <c r="AG1208" s="160">
        <f>IF($Y$1129&gt;0,PPMT('Assumptions (Nuclear)'!$V$7,Model!AE1,'Assumptions (Nuclear)'!$V$10,'Assumptions (Nuclear)'!$V$5*Model!$Y$1129*AVERAGE('Assumptions (Nuclear)'!$R$2:$W$2)/10^9),0)</f>
        <v>-0.01693736533</v>
      </c>
      <c r="AH1208" s="160">
        <f>IF($Y$1129&gt;0,PPMT('Assumptions (Nuclear)'!$V$7,Model!AF1,'Assumptions (Nuclear)'!$V$10,'Assumptions (Nuclear)'!$V$5*Model!$Y$1129*AVERAGE('Assumptions (Nuclear)'!$R$2:$W$2)/10^9),0)</f>
        <v>-0.01774189018</v>
      </c>
      <c r="AI1208" s="160">
        <f>IF($Y$1129&gt;0,PPMT('Assumptions (Nuclear)'!$V$7,Model!AG1,'Assumptions (Nuclear)'!$V$10,'Assumptions (Nuclear)'!$V$5*Model!$Y$1129*AVERAGE('Assumptions (Nuclear)'!$R$2:$W$2)/10^9),0)</f>
        <v>-0.01858462996</v>
      </c>
      <c r="AJ1208" s="160">
        <f>IF($Y$1129&gt;0,PPMT('Assumptions (Nuclear)'!$V$7,Model!AH1,'Assumptions (Nuclear)'!$V$10,'Assumptions (Nuclear)'!$V$5*Model!$Y$1129*AVERAGE('Assumptions (Nuclear)'!$R$2:$W$2)/10^9),0)</f>
        <v>-0.01946739989</v>
      </c>
      <c r="AK1208" s="160">
        <f>IF($Y$1129&gt;0,PPMT('Assumptions (Nuclear)'!$V$7,Model!AI1,'Assumptions (Nuclear)'!$V$10,'Assumptions (Nuclear)'!$V$5*Model!$Y$1129*AVERAGE('Assumptions (Nuclear)'!$R$2:$W$2)/10^9),0)</f>
        <v>-0.02039210138</v>
      </c>
      <c r="AL1208" s="160">
        <f>IF($Y$1129&gt;0,PPMT('Assumptions (Nuclear)'!$V$7,Model!AJ1,'Assumptions (Nuclear)'!$V$10,'Assumptions (Nuclear)'!$V$5*Model!$Y$1129*AVERAGE('Assumptions (Nuclear)'!$R$2:$W$2)/10^9),0)</f>
        <v>-0.0213607262</v>
      </c>
      <c r="AM1208" s="160">
        <f>IF($Y$1129&gt;0,PPMT('Assumptions (Nuclear)'!$V$7,Model!AK1,'Assumptions (Nuclear)'!$V$10,'Assumptions (Nuclear)'!$V$5*Model!$Y$1129*AVERAGE('Assumptions (Nuclear)'!$R$2:$W$2)/10^9),0)</f>
        <v>-0.02237536069</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-0.01187881469</v>
      </c>
      <c r="AA1209" s="160">
        <f>IF($Z$1129&gt;0,PPMT('Assumptions (Nuclear)'!$V$7,Model!X1,'Assumptions (Nuclear)'!$V$10,'Assumptions (Nuclear)'!$V$5*Model!$Z$1129*AVERAGE('Assumptions (Nuclear)'!$S$2:$X$2)/10^9),0)</f>
        <v>-0.01244305839</v>
      </c>
      <c r="AB1209" s="160">
        <f>IF($Z$1129&gt;0,PPMT('Assumptions (Nuclear)'!$V$7,Model!Y1,'Assumptions (Nuclear)'!$V$10,'Assumptions (Nuclear)'!$V$5*Model!$Z$1129*AVERAGE('Assumptions (Nuclear)'!$S$2:$X$2)/10^9),0)</f>
        <v>-0.01303410366</v>
      </c>
      <c r="AC1209" s="160">
        <f>IF($Z$1129&gt;0,PPMT('Assumptions (Nuclear)'!$V$7,Model!Z1,'Assumptions (Nuclear)'!$V$10,'Assumptions (Nuclear)'!$V$5*Model!$Z$1129*AVERAGE('Assumptions (Nuclear)'!$S$2:$X$2)/10^9),0)</f>
        <v>-0.01365322359</v>
      </c>
      <c r="AD1209" s="160">
        <f>IF($Z$1129&gt;0,PPMT('Assumptions (Nuclear)'!$V$7,Model!AA1,'Assumptions (Nuclear)'!$V$10,'Assumptions (Nuclear)'!$V$5*Model!$Z$1129*AVERAGE('Assumptions (Nuclear)'!$S$2:$X$2)/10^9),0)</f>
        <v>-0.01430175171</v>
      </c>
      <c r="AE1209" s="160">
        <f>IF($Z$1129&gt;0,PPMT('Assumptions (Nuclear)'!$V$7,Model!AB1,'Assumptions (Nuclear)'!$V$10,'Assumptions (Nuclear)'!$V$5*Model!$Z$1129*AVERAGE('Assumptions (Nuclear)'!$S$2:$X$2)/10^9),0)</f>
        <v>-0.01498108491</v>
      </c>
      <c r="AF1209" s="160">
        <f>IF($Z$1129&gt;0,PPMT('Assumptions (Nuclear)'!$V$7,Model!AC1,'Assumptions (Nuclear)'!$V$10,'Assumptions (Nuclear)'!$V$5*Model!$Z$1129*AVERAGE('Assumptions (Nuclear)'!$S$2:$X$2)/10^9),0)</f>
        <v>-0.01569268645</v>
      </c>
      <c r="AG1209" s="160">
        <f>IF($Z$1129&gt;0,PPMT('Assumptions (Nuclear)'!$V$7,Model!AD1,'Assumptions (Nuclear)'!$V$10,'Assumptions (Nuclear)'!$V$5*Model!$Z$1129*AVERAGE('Assumptions (Nuclear)'!$S$2:$X$2)/10^9),0)</f>
        <v>-0.01643808905</v>
      </c>
      <c r="AH1209" s="160">
        <f>IF($Z$1129&gt;0,PPMT('Assumptions (Nuclear)'!$V$7,Model!AE1,'Assumptions (Nuclear)'!$V$10,'Assumptions (Nuclear)'!$V$5*Model!$Z$1129*AVERAGE('Assumptions (Nuclear)'!$S$2:$X$2)/10^9),0)</f>
        <v>-0.01721889828</v>
      </c>
      <c r="AI1209" s="160">
        <f>IF($Z$1129&gt;0,PPMT('Assumptions (Nuclear)'!$V$7,Model!AF1,'Assumptions (Nuclear)'!$V$10,'Assumptions (Nuclear)'!$V$5*Model!$Z$1129*AVERAGE('Assumptions (Nuclear)'!$S$2:$X$2)/10^9),0)</f>
        <v>-0.01803679595</v>
      </c>
      <c r="AJ1209" s="160">
        <f>IF($Z$1129&gt;0,PPMT('Assumptions (Nuclear)'!$V$7,Model!AG1,'Assumptions (Nuclear)'!$V$10,'Assumptions (Nuclear)'!$V$5*Model!$Z$1129*AVERAGE('Assumptions (Nuclear)'!$S$2:$X$2)/10^9),0)</f>
        <v>-0.01889354376</v>
      </c>
      <c r="AK1209" s="160">
        <f>IF($Z$1129&gt;0,PPMT('Assumptions (Nuclear)'!$V$7,Model!AH1,'Assumptions (Nuclear)'!$V$10,'Assumptions (Nuclear)'!$V$5*Model!$Z$1129*AVERAGE('Assumptions (Nuclear)'!$S$2:$X$2)/10^9),0)</f>
        <v>-0.01979098709</v>
      </c>
      <c r="AL1209" s="160">
        <f>IF($Z$1129&gt;0,PPMT('Assumptions (Nuclear)'!$V$7,Model!AI1,'Assumptions (Nuclear)'!$V$10,'Assumptions (Nuclear)'!$V$5*Model!$Z$1129*AVERAGE('Assumptions (Nuclear)'!$S$2:$X$2)/10^9),0)</f>
        <v>-0.02073105898</v>
      </c>
      <c r="AM1209" s="160">
        <f>IF($Z$1129&gt;0,PPMT('Assumptions (Nuclear)'!$V$7,Model!AJ1,'Assumptions (Nuclear)'!$V$10,'Assumptions (Nuclear)'!$V$5*Model!$Z$1129*AVERAGE('Assumptions (Nuclear)'!$S$2:$X$2)/10^9),0)</f>
        <v>-0.02171578428</v>
      </c>
      <c r="AN1209" s="160">
        <f>IF($Z$1129&gt;0,PPMT('Assumptions (Nuclear)'!$V$7,Model!AK1,'Assumptions (Nuclear)'!$V$10,'Assumptions (Nuclear)'!$V$5*Model!$Z$1129*AVERAGE('Assumptions (Nuclear)'!$S$2:$X$2)/10^9),0)</f>
        <v>-0.02274728403</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-0.01206707017</v>
      </c>
      <c r="AB1210" s="160">
        <f>IF($AA$1129&gt;0,PPMT('Assumptions (Nuclear)'!$V$7,Model!X1,'Assumptions (Nuclear)'!$V$10,'Assumptions (Nuclear)'!$V$5*Model!$AA$1129*AVERAGE('Assumptions (Nuclear)'!$T$2:$Y$2)/10^9),0)</f>
        <v>-0.012640256</v>
      </c>
      <c r="AC1210" s="160">
        <f>IF($AA$1129&gt;0,PPMT('Assumptions (Nuclear)'!$V$7,Model!Y1,'Assumptions (Nuclear)'!$V$10,'Assumptions (Nuclear)'!$V$5*Model!$AA$1129*AVERAGE('Assumptions (Nuclear)'!$T$2:$Y$2)/10^9),0)</f>
        <v>-0.01324066816</v>
      </c>
      <c r="AD1210" s="160">
        <f>IF($AA$1129&gt;0,PPMT('Assumptions (Nuclear)'!$V$7,Model!Z1,'Assumptions (Nuclear)'!$V$10,'Assumptions (Nuclear)'!$V$5*Model!$AA$1129*AVERAGE('Assumptions (Nuclear)'!$T$2:$Y$2)/10^9),0)</f>
        <v>-0.0138695999</v>
      </c>
      <c r="AE1210" s="160">
        <f>IF($AA$1129&gt;0,PPMT('Assumptions (Nuclear)'!$V$7,Model!AA1,'Assumptions (Nuclear)'!$V$10,'Assumptions (Nuclear)'!$V$5*Model!$AA$1129*AVERAGE('Assumptions (Nuclear)'!$T$2:$Y$2)/10^9),0)</f>
        <v>-0.01452840589</v>
      </c>
      <c r="AF1210" s="160">
        <f>IF($AA$1129&gt;0,PPMT('Assumptions (Nuclear)'!$V$7,Model!AB1,'Assumptions (Nuclear)'!$V$10,'Assumptions (Nuclear)'!$V$5*Model!$AA$1129*AVERAGE('Assumptions (Nuclear)'!$T$2:$Y$2)/10^9),0)</f>
        <v>-0.01521850517</v>
      </c>
      <c r="AG1210" s="160">
        <f>IF($AA$1129&gt;0,PPMT('Assumptions (Nuclear)'!$V$7,Model!AC1,'Assumptions (Nuclear)'!$V$10,'Assumptions (Nuclear)'!$V$5*Model!$AA$1129*AVERAGE('Assumptions (Nuclear)'!$T$2:$Y$2)/10^9),0)</f>
        <v>-0.01594138417</v>
      </c>
      <c r="AH1210" s="160">
        <f>IF($AA$1129&gt;0,PPMT('Assumptions (Nuclear)'!$V$7,Model!AD1,'Assumptions (Nuclear)'!$V$10,'Assumptions (Nuclear)'!$V$5*Model!$AA$1129*AVERAGE('Assumptions (Nuclear)'!$T$2:$Y$2)/10^9),0)</f>
        <v>-0.01669859992</v>
      </c>
      <c r="AI1210" s="160">
        <f>IF($AA$1129&gt;0,PPMT('Assumptions (Nuclear)'!$V$7,Model!AE1,'Assumptions (Nuclear)'!$V$10,'Assumptions (Nuclear)'!$V$5*Model!$AA$1129*AVERAGE('Assumptions (Nuclear)'!$T$2:$Y$2)/10^9),0)</f>
        <v>-0.01749178341</v>
      </c>
      <c r="AJ1210" s="160">
        <f>IF($AA$1129&gt;0,PPMT('Assumptions (Nuclear)'!$V$7,Model!AF1,'Assumptions (Nuclear)'!$V$10,'Assumptions (Nuclear)'!$V$5*Model!$AA$1129*AVERAGE('Assumptions (Nuclear)'!$T$2:$Y$2)/10^9),0)</f>
        <v>-0.01832264312</v>
      </c>
      <c r="AK1210" s="160">
        <f>IF($AA$1129&gt;0,PPMT('Assumptions (Nuclear)'!$V$7,Model!AG1,'Assumptions (Nuclear)'!$V$10,'Assumptions (Nuclear)'!$V$5*Model!$AA$1129*AVERAGE('Assumptions (Nuclear)'!$T$2:$Y$2)/10^9),0)</f>
        <v>-0.01919296867</v>
      </c>
      <c r="AL1210" s="160">
        <f>IF($AA$1129&gt;0,PPMT('Assumptions (Nuclear)'!$V$7,Model!AH1,'Assumptions (Nuclear)'!$V$10,'Assumptions (Nuclear)'!$V$5*Model!$AA$1129*AVERAGE('Assumptions (Nuclear)'!$T$2:$Y$2)/10^9),0)</f>
        <v>-0.02010463468</v>
      </c>
      <c r="AM1210" s="160">
        <f>IF($AA$1129&gt;0,PPMT('Assumptions (Nuclear)'!$V$7,Model!AI1,'Assumptions (Nuclear)'!$V$10,'Assumptions (Nuclear)'!$V$5*Model!$AA$1129*AVERAGE('Assumptions (Nuclear)'!$T$2:$Y$2)/10^9),0)</f>
        <v>-0.02105960483</v>
      </c>
      <c r="AN1210" s="160">
        <f>IF($AA$1129&gt;0,PPMT('Assumptions (Nuclear)'!$V$7,Model!AJ1,'Assumptions (Nuclear)'!$V$10,'Assumptions (Nuclear)'!$V$5*Model!$AA$1129*AVERAGE('Assumptions (Nuclear)'!$T$2:$Y$2)/10^9),0)</f>
        <v>-0.02205993606</v>
      </c>
      <c r="AO1210" s="160">
        <f>IF($AA$1129&gt;0,PPMT('Assumptions (Nuclear)'!$V$7,Model!AK1,'Assumptions (Nuclear)'!$V$10,'Assumptions (Nuclear)'!$V$5*Model!$AA$1129*AVERAGE('Assumptions (Nuclear)'!$T$2:$Y$2)/10^9),0)</f>
        <v>-0.02310778302</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-0.01223889128</v>
      </c>
      <c r="AC1211" s="160">
        <f>IF($AB$1129&gt;0,PPMT('Assumptions (Nuclear)'!$V$7,Model!X1,'Assumptions (Nuclear)'!$V$10,'Assumptions (Nuclear)'!$V$5*Model!$AB$1129*AVERAGE('Assumptions (Nuclear)'!$U$2:$Z$2)/10^9),0)</f>
        <v>-0.01282023861</v>
      </c>
      <c r="AD1211" s="160">
        <f>IF($AB$1129&gt;0,PPMT('Assumptions (Nuclear)'!$V$7,Model!Y1,'Assumptions (Nuclear)'!$V$10,'Assumptions (Nuclear)'!$V$5*Model!$AB$1129*AVERAGE('Assumptions (Nuclear)'!$U$2:$Z$2)/10^9),0)</f>
        <v>-0.01342919995</v>
      </c>
      <c r="AE1211" s="160">
        <f>IF($AB$1129&gt;0,PPMT('Assumptions (Nuclear)'!$V$7,Model!Z1,'Assumptions (Nuclear)'!$V$10,'Assumptions (Nuclear)'!$V$5*Model!$AB$1129*AVERAGE('Assumptions (Nuclear)'!$U$2:$Z$2)/10^9),0)</f>
        <v>-0.01406708694</v>
      </c>
      <c r="AF1211" s="160">
        <f>IF($AB$1129&gt;0,PPMT('Assumptions (Nuclear)'!$V$7,Model!AA1,'Assumptions (Nuclear)'!$V$10,'Assumptions (Nuclear)'!$V$5*Model!$AB$1129*AVERAGE('Assumptions (Nuclear)'!$U$2:$Z$2)/10^9),0)</f>
        <v>-0.01473527357</v>
      </c>
      <c r="AG1211" s="160">
        <f>IF($AB$1129&gt;0,PPMT('Assumptions (Nuclear)'!$V$7,Model!AB1,'Assumptions (Nuclear)'!$V$10,'Assumptions (Nuclear)'!$V$5*Model!$AB$1129*AVERAGE('Assumptions (Nuclear)'!$U$2:$Z$2)/10^9),0)</f>
        <v>-0.01543519907</v>
      </c>
      <c r="AH1211" s="160">
        <f>IF($AB$1129&gt;0,PPMT('Assumptions (Nuclear)'!$V$7,Model!AC1,'Assumptions (Nuclear)'!$V$10,'Assumptions (Nuclear)'!$V$5*Model!$AB$1129*AVERAGE('Assumptions (Nuclear)'!$U$2:$Z$2)/10^9),0)</f>
        <v>-0.01616837103</v>
      </c>
      <c r="AI1211" s="160">
        <f>IF($AB$1129&gt;0,PPMT('Assumptions (Nuclear)'!$V$7,Model!AD1,'Assumptions (Nuclear)'!$V$10,'Assumptions (Nuclear)'!$V$5*Model!$AB$1129*AVERAGE('Assumptions (Nuclear)'!$U$2:$Z$2)/10^9),0)</f>
        <v>-0.01693636865</v>
      </c>
      <c r="AJ1211" s="160">
        <f>IF($AB$1129&gt;0,PPMT('Assumptions (Nuclear)'!$V$7,Model!AE1,'Assumptions (Nuclear)'!$V$10,'Assumptions (Nuclear)'!$V$5*Model!$AB$1129*AVERAGE('Assumptions (Nuclear)'!$U$2:$Z$2)/10^9),0)</f>
        <v>-0.01774084616</v>
      </c>
      <c r="AK1211" s="160">
        <f>IF($AB$1129&gt;0,PPMT('Assumptions (Nuclear)'!$V$7,Model!AF1,'Assumptions (Nuclear)'!$V$10,'Assumptions (Nuclear)'!$V$5*Model!$AB$1129*AVERAGE('Assumptions (Nuclear)'!$U$2:$Z$2)/10^9),0)</f>
        <v>-0.01858353635</v>
      </c>
      <c r="AL1211" s="160">
        <f>IF($AB$1129&gt;0,PPMT('Assumptions (Nuclear)'!$V$7,Model!AG1,'Assumptions (Nuclear)'!$V$10,'Assumptions (Nuclear)'!$V$5*Model!$AB$1129*AVERAGE('Assumptions (Nuclear)'!$U$2:$Z$2)/10^9),0)</f>
        <v>-0.01946625433</v>
      </c>
      <c r="AM1211" s="160">
        <f>IF($AB$1129&gt;0,PPMT('Assumptions (Nuclear)'!$V$7,Model!AH1,'Assumptions (Nuclear)'!$V$10,'Assumptions (Nuclear)'!$V$5*Model!$AB$1129*AVERAGE('Assumptions (Nuclear)'!$U$2:$Z$2)/10^9),0)</f>
        <v>-0.02039090141</v>
      </c>
      <c r="AN1211" s="160">
        <f>IF($AB$1129&gt;0,PPMT('Assumptions (Nuclear)'!$V$7,Model!AI1,'Assumptions (Nuclear)'!$V$10,'Assumptions (Nuclear)'!$V$5*Model!$AB$1129*AVERAGE('Assumptions (Nuclear)'!$U$2:$Z$2)/10^9),0)</f>
        <v>-0.02135946923</v>
      </c>
      <c r="AO1211" s="160">
        <f>IF($AB$1129&gt;0,PPMT('Assumptions (Nuclear)'!$V$7,Model!AJ1,'Assumptions (Nuclear)'!$V$10,'Assumptions (Nuclear)'!$V$5*Model!$AB$1129*AVERAGE('Assumptions (Nuclear)'!$U$2:$Z$2)/10^9),0)</f>
        <v>-0.02237404401</v>
      </c>
      <c r="AP1211" s="160">
        <f>IF($AB$1129&gt;0,PPMT('Assumptions (Nuclear)'!$V$7,Model!AK1,'Assumptions (Nuclear)'!$V$10,'Assumptions (Nuclear)'!$V$5*Model!$AB$1129*AVERAGE('Assumptions (Nuclear)'!$U$2:$Z$2)/10^9),0)</f>
        <v>-0.02343681111</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-0.01241281227</v>
      </c>
      <c r="AD1212" s="160">
        <f>IF($AC$1129&gt;0,PPMT('Assumptions (Nuclear)'!$V$7,Model!X1,'Assumptions (Nuclear)'!$V$10,'Assumptions (Nuclear)'!$V$5*Model!$AC$1129*AVERAGE('Assumptions (Nuclear)'!$V$2:$AA$2)/10^9),0)</f>
        <v>-0.01300242085</v>
      </c>
      <c r="AE1212" s="160">
        <f>IF($AC$1129&gt;0,PPMT('Assumptions (Nuclear)'!$V$7,Model!Y1,'Assumptions (Nuclear)'!$V$10,'Assumptions (Nuclear)'!$V$5*Model!$AC$1129*AVERAGE('Assumptions (Nuclear)'!$V$2:$AA$2)/10^9),0)</f>
        <v>-0.01362003584</v>
      </c>
      <c r="AF1212" s="160">
        <f>IF($AC$1129&gt;0,PPMT('Assumptions (Nuclear)'!$V$7,Model!Z1,'Assumptions (Nuclear)'!$V$10,'Assumptions (Nuclear)'!$V$5*Model!$AC$1129*AVERAGE('Assumptions (Nuclear)'!$V$2:$AA$2)/10^9),0)</f>
        <v>-0.01426698754</v>
      </c>
      <c r="AG1212" s="160">
        <f>IF($AC$1129&gt;0,PPMT('Assumptions (Nuclear)'!$V$7,Model!AA1,'Assumptions (Nuclear)'!$V$10,'Assumptions (Nuclear)'!$V$5*Model!$AC$1129*AVERAGE('Assumptions (Nuclear)'!$V$2:$AA$2)/10^9),0)</f>
        <v>-0.01494466945</v>
      </c>
      <c r="AH1212" s="160">
        <f>IF($AC$1129&gt;0,PPMT('Assumptions (Nuclear)'!$V$7,Model!AB1,'Assumptions (Nuclear)'!$V$10,'Assumptions (Nuclear)'!$V$5*Model!$AC$1129*AVERAGE('Assumptions (Nuclear)'!$V$2:$AA$2)/10^9),0)</f>
        <v>-0.01565454125</v>
      </c>
      <c r="AI1212" s="160">
        <f>IF($AC$1129&gt;0,PPMT('Assumptions (Nuclear)'!$V$7,Model!AC1,'Assumptions (Nuclear)'!$V$10,'Assumptions (Nuclear)'!$V$5*Model!$AC$1129*AVERAGE('Assumptions (Nuclear)'!$V$2:$AA$2)/10^9),0)</f>
        <v>-0.01639813196</v>
      </c>
      <c r="AJ1212" s="160">
        <f>IF($AC$1129&gt;0,PPMT('Assumptions (Nuclear)'!$V$7,Model!AD1,'Assumptions (Nuclear)'!$V$10,'Assumptions (Nuclear)'!$V$5*Model!$AC$1129*AVERAGE('Assumptions (Nuclear)'!$V$2:$AA$2)/10^9),0)</f>
        <v>-0.01717704323</v>
      </c>
      <c r="AK1212" s="160">
        <f>IF($AC$1129&gt;0,PPMT('Assumptions (Nuclear)'!$V$7,Model!AE1,'Assumptions (Nuclear)'!$V$10,'Assumptions (Nuclear)'!$V$5*Model!$AC$1129*AVERAGE('Assumptions (Nuclear)'!$V$2:$AA$2)/10^9),0)</f>
        <v>-0.01799295278</v>
      </c>
      <c r="AL1212" s="160">
        <f>IF($AC$1129&gt;0,PPMT('Assumptions (Nuclear)'!$V$7,Model!AF1,'Assumptions (Nuclear)'!$V$10,'Assumptions (Nuclear)'!$V$5*Model!$AC$1129*AVERAGE('Assumptions (Nuclear)'!$V$2:$AA$2)/10^9),0)</f>
        <v>-0.01884761804</v>
      </c>
      <c r="AM1212" s="160">
        <f>IF($AC$1129&gt;0,PPMT('Assumptions (Nuclear)'!$V$7,Model!AG1,'Assumptions (Nuclear)'!$V$10,'Assumptions (Nuclear)'!$V$5*Model!$AC$1129*AVERAGE('Assumptions (Nuclear)'!$V$2:$AA$2)/10^9),0)</f>
        <v>-0.0197428799</v>
      </c>
      <c r="AN1212" s="160">
        <f>IF($AC$1129&gt;0,PPMT('Assumptions (Nuclear)'!$V$7,Model!AH1,'Assumptions (Nuclear)'!$V$10,'Assumptions (Nuclear)'!$V$5*Model!$AC$1129*AVERAGE('Assumptions (Nuclear)'!$V$2:$AA$2)/10^9),0)</f>
        <v>-0.02068066669</v>
      </c>
      <c r="AO1212" s="160">
        <f>IF($AC$1129&gt;0,PPMT('Assumptions (Nuclear)'!$V$7,Model!AI1,'Assumptions (Nuclear)'!$V$10,'Assumptions (Nuclear)'!$V$5*Model!$AC$1129*AVERAGE('Assumptions (Nuclear)'!$V$2:$AA$2)/10^9),0)</f>
        <v>-0.02166299836</v>
      </c>
      <c r="AP1212" s="160">
        <f>IF($AC$1129&gt;0,PPMT('Assumptions (Nuclear)'!$V$7,Model!AJ1,'Assumptions (Nuclear)'!$V$10,'Assumptions (Nuclear)'!$V$5*Model!$AC$1129*AVERAGE('Assumptions (Nuclear)'!$V$2:$AA$2)/10^9),0)</f>
        <v>-0.02269199078</v>
      </c>
      <c r="AQ1212" s="160">
        <f>IF($AC$1129&gt;0,PPMT('Assumptions (Nuclear)'!$V$7,Model!AK1,'Assumptions (Nuclear)'!$V$10,'Assumptions (Nuclear)'!$V$5*Model!$AC$1129*AVERAGE('Assumptions (Nuclear)'!$V$2:$AA$2)/10^9),0)</f>
        <v>-0.02376986034</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-0.01258884968</v>
      </c>
      <c r="AE1213" s="160">
        <f>IF($AD$1129&gt;0,PPMT('Assumptions (Nuclear)'!$V$7,Model!X1,'Assumptions (Nuclear)'!$V$10,'Assumptions (Nuclear)'!$V$5*Model!$AD$1129*AVERAGE('Assumptions (Nuclear)'!$W$2:$AB$2)/10^9),0)</f>
        <v>-0.01318682004</v>
      </c>
      <c r="AF1213" s="160">
        <f>IF($AD$1129&gt;0,PPMT('Assumptions (Nuclear)'!$V$7,Model!Y1,'Assumptions (Nuclear)'!$V$10,'Assumptions (Nuclear)'!$V$5*Model!$AD$1129*AVERAGE('Assumptions (Nuclear)'!$W$2:$AB$2)/10^9),0)</f>
        <v>-0.01381319399</v>
      </c>
      <c r="AG1213" s="160">
        <f>IF($AD$1129&gt;0,PPMT('Assumptions (Nuclear)'!$V$7,Model!Z1,'Assumptions (Nuclear)'!$V$10,'Assumptions (Nuclear)'!$V$5*Model!$AD$1129*AVERAGE('Assumptions (Nuclear)'!$W$2:$AB$2)/10^9),0)</f>
        <v>-0.0144693207</v>
      </c>
      <c r="AH1213" s="160">
        <f>IF($AD$1129&gt;0,PPMT('Assumptions (Nuclear)'!$V$7,Model!AA1,'Assumptions (Nuclear)'!$V$10,'Assumptions (Nuclear)'!$V$5*Model!$AD$1129*AVERAGE('Assumptions (Nuclear)'!$W$2:$AB$2)/10^9),0)</f>
        <v>-0.01515661343</v>
      </c>
      <c r="AI1213" s="160">
        <f>IF($AD$1129&gt;0,PPMT('Assumptions (Nuclear)'!$V$7,Model!AB1,'Assumptions (Nuclear)'!$V$10,'Assumptions (Nuclear)'!$V$5*Model!$AD$1129*AVERAGE('Assumptions (Nuclear)'!$W$2:$AB$2)/10^9),0)</f>
        <v>-0.01587655257</v>
      </c>
      <c r="AJ1213" s="160">
        <f>IF($AD$1129&gt;0,PPMT('Assumptions (Nuclear)'!$V$7,Model!AC1,'Assumptions (Nuclear)'!$V$10,'Assumptions (Nuclear)'!$V$5*Model!$AD$1129*AVERAGE('Assumptions (Nuclear)'!$W$2:$AB$2)/10^9),0)</f>
        <v>-0.01663068882</v>
      </c>
      <c r="AK1213" s="160">
        <f>IF($AD$1129&gt;0,PPMT('Assumptions (Nuclear)'!$V$7,Model!AD1,'Assumptions (Nuclear)'!$V$10,'Assumptions (Nuclear)'!$V$5*Model!$AD$1129*AVERAGE('Assumptions (Nuclear)'!$W$2:$AB$2)/10^9),0)</f>
        <v>-0.01742064654</v>
      </c>
      <c r="AL1213" s="160">
        <f>IF($AD$1129&gt;0,PPMT('Assumptions (Nuclear)'!$V$7,Model!AE1,'Assumptions (Nuclear)'!$V$10,'Assumptions (Nuclear)'!$V$5*Model!$AD$1129*AVERAGE('Assumptions (Nuclear)'!$W$2:$AB$2)/10^9),0)</f>
        <v>-0.01824812725</v>
      </c>
      <c r="AM1213" s="160">
        <f>IF($AD$1129&gt;0,PPMT('Assumptions (Nuclear)'!$V$7,Model!AF1,'Assumptions (Nuclear)'!$V$10,'Assumptions (Nuclear)'!$V$5*Model!$AD$1129*AVERAGE('Assumptions (Nuclear)'!$W$2:$AB$2)/10^9),0)</f>
        <v>-0.01911491329</v>
      </c>
      <c r="AN1213" s="160">
        <f>IF($AD$1129&gt;0,PPMT('Assumptions (Nuclear)'!$V$7,Model!AG1,'Assumptions (Nuclear)'!$V$10,'Assumptions (Nuclear)'!$V$5*Model!$AD$1129*AVERAGE('Assumptions (Nuclear)'!$W$2:$AB$2)/10^9),0)</f>
        <v>-0.02002287168</v>
      </c>
      <c r="AO1213" s="160">
        <f>IF($AD$1129&gt;0,PPMT('Assumptions (Nuclear)'!$V$7,Model!AH1,'Assumptions (Nuclear)'!$V$10,'Assumptions (Nuclear)'!$V$5*Model!$AD$1129*AVERAGE('Assumptions (Nuclear)'!$W$2:$AB$2)/10^9),0)</f>
        <v>-0.02097395808</v>
      </c>
      <c r="AP1213" s="160">
        <f>IF($AD$1129&gt;0,PPMT('Assumptions (Nuclear)'!$V$7,Model!AI1,'Assumptions (Nuclear)'!$V$10,'Assumptions (Nuclear)'!$V$5*Model!$AD$1129*AVERAGE('Assumptions (Nuclear)'!$W$2:$AB$2)/10^9),0)</f>
        <v>-0.02197022109</v>
      </c>
      <c r="AQ1213" s="160">
        <f>IF($AD$1129&gt;0,PPMT('Assumptions (Nuclear)'!$V$7,Model!AJ1,'Assumptions (Nuclear)'!$V$10,'Assumptions (Nuclear)'!$V$5*Model!$AD$1129*AVERAGE('Assumptions (Nuclear)'!$W$2:$AB$2)/10^9),0)</f>
        <v>-0.02301380659</v>
      </c>
      <c r="AR1213" s="160">
        <f>IF($AD$1129&gt;0,PPMT('Assumptions (Nuclear)'!$V$7,Model!AK1,'Assumptions (Nuclear)'!$V$10,'Assumptions (Nuclear)'!$V$5*Model!$AD$1129*AVERAGE('Assumptions (Nuclear)'!$W$2:$AB$2)/10^9),0)</f>
        <v>-0.0241069624</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-0.01276544826</v>
      </c>
      <c r="AF1214" s="160">
        <f>IF($AE$1129&gt;0,PPMT('Assumptions (Nuclear)'!$V$7,Model!X1,'Assumptions (Nuclear)'!$V$10,'Assumptions (Nuclear)'!$V$5*Model!$AE$1129*AVERAGE('Assumptions (Nuclear)'!$X$2:$AC$2)/10^9),0)</f>
        <v>-0.01337180705</v>
      </c>
      <c r="AG1214" s="160">
        <f>IF($AE$1129&gt;0,PPMT('Assumptions (Nuclear)'!$V$7,Model!Y1,'Assumptions (Nuclear)'!$V$10,'Assumptions (Nuclear)'!$V$5*Model!$AE$1129*AVERAGE('Assumptions (Nuclear)'!$X$2:$AC$2)/10^9),0)</f>
        <v>-0.01400696789</v>
      </c>
      <c r="AH1214" s="160">
        <f>IF($AE$1129&gt;0,PPMT('Assumptions (Nuclear)'!$V$7,Model!Z1,'Assumptions (Nuclear)'!$V$10,'Assumptions (Nuclear)'!$V$5*Model!$AE$1129*AVERAGE('Assumptions (Nuclear)'!$X$2:$AC$2)/10^9),0)</f>
        <v>-0.01467229886</v>
      </c>
      <c r="AI1214" s="160">
        <f>IF($AE$1129&gt;0,PPMT('Assumptions (Nuclear)'!$V$7,Model!AA1,'Assumptions (Nuclear)'!$V$10,'Assumptions (Nuclear)'!$V$5*Model!$AE$1129*AVERAGE('Assumptions (Nuclear)'!$X$2:$AC$2)/10^9),0)</f>
        <v>-0.01536923306</v>
      </c>
      <c r="AJ1214" s="160">
        <f>IF($AE$1129&gt;0,PPMT('Assumptions (Nuclear)'!$V$7,Model!AB1,'Assumptions (Nuclear)'!$V$10,'Assumptions (Nuclear)'!$V$5*Model!$AE$1129*AVERAGE('Assumptions (Nuclear)'!$X$2:$AC$2)/10^9),0)</f>
        <v>-0.01609927163</v>
      </c>
      <c r="AK1214" s="160">
        <f>IF($AE$1129&gt;0,PPMT('Assumptions (Nuclear)'!$V$7,Model!AC1,'Assumptions (Nuclear)'!$V$10,'Assumptions (Nuclear)'!$V$5*Model!$AE$1129*AVERAGE('Assumptions (Nuclear)'!$X$2:$AC$2)/10^9),0)</f>
        <v>-0.01686398703</v>
      </c>
      <c r="AL1214" s="160">
        <f>IF($AE$1129&gt;0,PPMT('Assumptions (Nuclear)'!$V$7,Model!AD1,'Assumptions (Nuclear)'!$V$10,'Assumptions (Nuclear)'!$V$5*Model!$AE$1129*AVERAGE('Assumptions (Nuclear)'!$X$2:$AC$2)/10^9),0)</f>
        <v>-0.01766502642</v>
      </c>
      <c r="AM1214" s="160">
        <f>IF($AE$1129&gt;0,PPMT('Assumptions (Nuclear)'!$V$7,Model!AE1,'Assumptions (Nuclear)'!$V$10,'Assumptions (Nuclear)'!$V$5*Model!$AE$1129*AVERAGE('Assumptions (Nuclear)'!$X$2:$AC$2)/10^9),0)</f>
        <v>-0.01850411517</v>
      </c>
      <c r="AN1214" s="160">
        <f>IF($AE$1129&gt;0,PPMT('Assumptions (Nuclear)'!$V$7,Model!AF1,'Assumptions (Nuclear)'!$V$10,'Assumptions (Nuclear)'!$V$5*Model!$AE$1129*AVERAGE('Assumptions (Nuclear)'!$X$2:$AC$2)/10^9),0)</f>
        <v>-0.01938306064</v>
      </c>
      <c r="AO1214" s="160">
        <f>IF($AE$1129&gt;0,PPMT('Assumptions (Nuclear)'!$V$7,Model!AG1,'Assumptions (Nuclear)'!$V$10,'Assumptions (Nuclear)'!$V$5*Model!$AE$1129*AVERAGE('Assumptions (Nuclear)'!$X$2:$AC$2)/10^9),0)</f>
        <v>-0.02030375602</v>
      </c>
      <c r="AP1214" s="160">
        <f>IF($AE$1129&gt;0,PPMT('Assumptions (Nuclear)'!$V$7,Model!AH1,'Assumptions (Nuclear)'!$V$10,'Assumptions (Nuclear)'!$V$5*Model!$AE$1129*AVERAGE('Assumptions (Nuclear)'!$X$2:$AC$2)/10^9),0)</f>
        <v>-0.02126818443</v>
      </c>
      <c r="AQ1214" s="160">
        <f>IF($AE$1129&gt;0,PPMT('Assumptions (Nuclear)'!$V$7,Model!AI1,'Assumptions (Nuclear)'!$V$10,'Assumptions (Nuclear)'!$V$5*Model!$AE$1129*AVERAGE('Assumptions (Nuclear)'!$X$2:$AC$2)/10^9),0)</f>
        <v>-0.02227842319</v>
      </c>
      <c r="AR1214" s="160">
        <f>IF($AE$1129&gt;0,PPMT('Assumptions (Nuclear)'!$V$7,Model!AJ1,'Assumptions (Nuclear)'!$V$10,'Assumptions (Nuclear)'!$V$5*Model!$AE$1129*AVERAGE('Assumptions (Nuclear)'!$X$2:$AC$2)/10^9),0)</f>
        <v>-0.0233366483</v>
      </c>
      <c r="AS1214" s="160">
        <f>IF($AE$1129&gt;0,PPMT('Assumptions (Nuclear)'!$V$7,Model!AK1,'Assumptions (Nuclear)'!$V$10,'Assumptions (Nuclear)'!$V$5*Model!$AE$1129*AVERAGE('Assumptions (Nuclear)'!$X$2:$AC$2)/10^9),0)</f>
        <v>-0.02444513909</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-0.01294416521</v>
      </c>
      <c r="AG1215" s="160">
        <f>IF($AF$1129&gt;0,PPMT('Assumptions (Nuclear)'!$V$7,Model!X1,'Assumptions (Nuclear)'!$V$10,'Assumptions (Nuclear)'!$V$5*Model!$AF$1129*AVERAGE('Assumptions (Nuclear)'!$Y$2:$AD$2)/10^9),0)</f>
        <v>-0.01355901305</v>
      </c>
      <c r="AH1215" s="160">
        <f>IF($AF$1129&gt;0,PPMT('Assumptions (Nuclear)'!$V$7,Model!Y1,'Assumptions (Nuclear)'!$V$10,'Assumptions (Nuclear)'!$V$5*Model!$AF$1129*AVERAGE('Assumptions (Nuclear)'!$Y$2:$AD$2)/10^9),0)</f>
        <v>-0.01420306617</v>
      </c>
      <c r="AI1215" s="160">
        <f>IF($AF$1129&gt;0,PPMT('Assumptions (Nuclear)'!$V$7,Model!Z1,'Assumptions (Nuclear)'!$V$10,'Assumptions (Nuclear)'!$V$5*Model!$AF$1129*AVERAGE('Assumptions (Nuclear)'!$Y$2:$AD$2)/10^9),0)</f>
        <v>-0.01487771182</v>
      </c>
      <c r="AJ1215" s="160">
        <f>IF($AF$1129&gt;0,PPMT('Assumptions (Nuclear)'!$V$7,Model!AA1,'Assumptions (Nuclear)'!$V$10,'Assumptions (Nuclear)'!$V$5*Model!$AF$1129*AVERAGE('Assumptions (Nuclear)'!$Y$2:$AD$2)/10^9),0)</f>
        <v>-0.01558440313</v>
      </c>
      <c r="AK1215" s="160">
        <f>IF($AF$1129&gt;0,PPMT('Assumptions (Nuclear)'!$V$7,Model!AB1,'Assumptions (Nuclear)'!$V$10,'Assumptions (Nuclear)'!$V$5*Model!$AF$1129*AVERAGE('Assumptions (Nuclear)'!$Y$2:$AD$2)/10^9),0)</f>
        <v>-0.01632466228</v>
      </c>
      <c r="AL1215" s="160">
        <f>IF($AF$1129&gt;0,PPMT('Assumptions (Nuclear)'!$V$7,Model!AC1,'Assumptions (Nuclear)'!$V$10,'Assumptions (Nuclear)'!$V$5*Model!$AF$1129*AVERAGE('Assumptions (Nuclear)'!$Y$2:$AD$2)/10^9),0)</f>
        <v>-0.01710008374</v>
      </c>
      <c r="AM1215" s="160">
        <f>IF($AF$1129&gt;0,PPMT('Assumptions (Nuclear)'!$V$7,Model!AD1,'Assumptions (Nuclear)'!$V$10,'Assumptions (Nuclear)'!$V$5*Model!$AF$1129*AVERAGE('Assumptions (Nuclear)'!$Y$2:$AD$2)/10^9),0)</f>
        <v>-0.01791233771</v>
      </c>
      <c r="AN1215" s="160">
        <f>IF($AF$1129&gt;0,PPMT('Assumptions (Nuclear)'!$V$7,Model!AE1,'Assumptions (Nuclear)'!$V$10,'Assumptions (Nuclear)'!$V$5*Model!$AF$1129*AVERAGE('Assumptions (Nuclear)'!$Y$2:$AD$2)/10^9),0)</f>
        <v>-0.01876317375</v>
      </c>
      <c r="AO1215" s="160">
        <f>IF($AF$1129&gt;0,PPMT('Assumptions (Nuclear)'!$V$7,Model!AF1,'Assumptions (Nuclear)'!$V$10,'Assumptions (Nuclear)'!$V$5*Model!$AF$1129*AVERAGE('Assumptions (Nuclear)'!$Y$2:$AD$2)/10^9),0)</f>
        <v>-0.01965442451</v>
      </c>
      <c r="AP1215" s="160">
        <f>IF($AF$1129&gt;0,PPMT('Assumptions (Nuclear)'!$V$7,Model!AG1,'Assumptions (Nuclear)'!$V$10,'Assumptions (Nuclear)'!$V$5*Model!$AF$1129*AVERAGE('Assumptions (Nuclear)'!$Y$2:$AD$2)/10^9),0)</f>
        <v>-0.02058800967</v>
      </c>
      <c r="AQ1215" s="160">
        <f>IF($AF$1129&gt;0,PPMT('Assumptions (Nuclear)'!$V$7,Model!AH1,'Assumptions (Nuclear)'!$V$10,'Assumptions (Nuclear)'!$V$5*Model!$AF$1129*AVERAGE('Assumptions (Nuclear)'!$Y$2:$AD$2)/10^9),0)</f>
        <v>-0.02156594013</v>
      </c>
      <c r="AR1215" s="160">
        <f>IF($AF$1129&gt;0,PPMT('Assumptions (Nuclear)'!$V$7,Model!AI1,'Assumptions (Nuclear)'!$V$10,'Assumptions (Nuclear)'!$V$5*Model!$AF$1129*AVERAGE('Assumptions (Nuclear)'!$Y$2:$AD$2)/10^9),0)</f>
        <v>-0.02259032229</v>
      </c>
      <c r="AS1215" s="160">
        <f>IF($AF$1129&gt;0,PPMT('Assumptions (Nuclear)'!$V$7,Model!AJ1,'Assumptions (Nuclear)'!$V$10,'Assumptions (Nuclear)'!$V$5*Model!$AF$1129*AVERAGE('Assumptions (Nuclear)'!$Y$2:$AD$2)/10^9),0)</f>
        <v>-0.0236633626</v>
      </c>
      <c r="AT1215" s="160">
        <f>IF($AF$1129&gt;0,PPMT('Assumptions (Nuclear)'!$V$7,Model!AK1,'Assumptions (Nuclear)'!$V$10,'Assumptions (Nuclear)'!$V$5*Model!$AF$1129*AVERAGE('Assumptions (Nuclear)'!$Y$2:$AD$2)/10^9),0)</f>
        <v>-0.02478737232</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-0.01312401389</v>
      </c>
      <c r="AH1216" s="160">
        <f>IF($AG$1129&gt;0,PPMT('Assumptions (Nuclear)'!$V$7,Model!X1,'Assumptions (Nuclear)'!$V$10,'Assumptions (Nuclear)'!$V$5*Model!$AG$1129*AVERAGE('Assumptions (Nuclear)'!$Z$2:$AE$2)/10^9),0)</f>
        <v>-0.01374740455</v>
      </c>
      <c r="AI1216" s="160">
        <f>IF($AG$1129&gt;0,PPMT('Assumptions (Nuclear)'!$V$7,Model!Y1,'Assumptions (Nuclear)'!$V$10,'Assumptions (Nuclear)'!$V$5*Model!$AG$1129*AVERAGE('Assumptions (Nuclear)'!$Z$2:$AE$2)/10^9),0)</f>
        <v>-0.01440040626</v>
      </c>
      <c r="AJ1216" s="160">
        <f>IF($AG$1129&gt;0,PPMT('Assumptions (Nuclear)'!$V$7,Model!Z1,'Assumptions (Nuclear)'!$V$10,'Assumptions (Nuclear)'!$V$5*Model!$AG$1129*AVERAGE('Assumptions (Nuclear)'!$Z$2:$AE$2)/10^9),0)</f>
        <v>-0.01508442556</v>
      </c>
      <c r="AK1216" s="160">
        <f>IF($AG$1129&gt;0,PPMT('Assumptions (Nuclear)'!$V$7,Model!AA1,'Assumptions (Nuclear)'!$V$10,'Assumptions (Nuclear)'!$V$5*Model!$AG$1129*AVERAGE('Assumptions (Nuclear)'!$Z$2:$AE$2)/10^9),0)</f>
        <v>-0.01580093578</v>
      </c>
      <c r="AL1216" s="160">
        <f>IF($AG$1129&gt;0,PPMT('Assumptions (Nuclear)'!$V$7,Model!AB1,'Assumptions (Nuclear)'!$V$10,'Assumptions (Nuclear)'!$V$5*Model!$AG$1129*AVERAGE('Assumptions (Nuclear)'!$Z$2:$AE$2)/10^9),0)</f>
        <v>-0.01655148022</v>
      </c>
      <c r="AM1216" s="160">
        <f>IF($AG$1129&gt;0,PPMT('Assumptions (Nuclear)'!$V$7,Model!AC1,'Assumptions (Nuclear)'!$V$10,'Assumptions (Nuclear)'!$V$5*Model!$AG$1129*AVERAGE('Assumptions (Nuclear)'!$Z$2:$AE$2)/10^9),0)</f>
        <v>-0.01733767554</v>
      </c>
      <c r="AN1216" s="160">
        <f>IF($AG$1129&gt;0,PPMT('Assumptions (Nuclear)'!$V$7,Model!AD1,'Assumptions (Nuclear)'!$V$10,'Assumptions (Nuclear)'!$V$5*Model!$AG$1129*AVERAGE('Assumptions (Nuclear)'!$Z$2:$AE$2)/10^9),0)</f>
        <v>-0.01816121512</v>
      </c>
      <c r="AO1216" s="160">
        <f>IF($AG$1129&gt;0,PPMT('Assumptions (Nuclear)'!$V$7,Model!AE1,'Assumptions (Nuclear)'!$V$10,'Assumptions (Nuclear)'!$V$5*Model!$AG$1129*AVERAGE('Assumptions (Nuclear)'!$Z$2:$AE$2)/10^9),0)</f>
        <v>-0.01902387284</v>
      </c>
      <c r="AP1216" s="160">
        <f>IF($AG$1129&gt;0,PPMT('Assumptions (Nuclear)'!$V$7,Model!AF1,'Assumptions (Nuclear)'!$V$10,'Assumptions (Nuclear)'!$V$5*Model!$AG$1129*AVERAGE('Assumptions (Nuclear)'!$Z$2:$AE$2)/10^9),0)</f>
        <v>-0.0199275068</v>
      </c>
      <c r="AQ1216" s="160">
        <f>IF($AG$1129&gt;0,PPMT('Assumptions (Nuclear)'!$V$7,Model!AG1,'Assumptions (Nuclear)'!$V$10,'Assumptions (Nuclear)'!$V$5*Model!$AG$1129*AVERAGE('Assumptions (Nuclear)'!$Z$2:$AE$2)/10^9),0)</f>
        <v>-0.02087406338</v>
      </c>
      <c r="AR1216" s="160">
        <f>IF($AG$1129&gt;0,PPMT('Assumptions (Nuclear)'!$V$7,Model!AH1,'Assumptions (Nuclear)'!$V$10,'Assumptions (Nuclear)'!$V$5*Model!$AG$1129*AVERAGE('Assumptions (Nuclear)'!$Z$2:$AE$2)/10^9),0)</f>
        <v>-0.02186558139</v>
      </c>
      <c r="AS1216" s="160">
        <f>IF($AG$1129&gt;0,PPMT('Assumptions (Nuclear)'!$V$7,Model!AI1,'Assumptions (Nuclear)'!$V$10,'Assumptions (Nuclear)'!$V$5*Model!$AG$1129*AVERAGE('Assumptions (Nuclear)'!$Z$2:$AE$2)/10^9),0)</f>
        <v>-0.0229041965</v>
      </c>
      <c r="AT1216" s="160">
        <f>IF($AG$1129&gt;0,PPMT('Assumptions (Nuclear)'!$V$7,Model!AJ1,'Assumptions (Nuclear)'!$V$10,'Assumptions (Nuclear)'!$V$5*Model!$AG$1129*AVERAGE('Assumptions (Nuclear)'!$Z$2:$AE$2)/10^9),0)</f>
        <v>-0.02399214583</v>
      </c>
      <c r="AU1216" s="160">
        <f>IF($AG$1129&gt;0,PPMT('Assumptions (Nuclear)'!$V$7,Model!AK1,'Assumptions (Nuclear)'!$V$10,'Assumptions (Nuclear)'!$V$5*Model!$AG$1129*AVERAGE('Assumptions (Nuclear)'!$Z$2:$AE$2)/10^9),0)</f>
        <v>-0.02513177276</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-0.01330262396</v>
      </c>
      <c r="AI1217" s="160">
        <f>IF($AH$1129&gt;0,PPMT('Assumptions (Nuclear)'!$V$7,Model!X1,'Assumptions (Nuclear)'!$V$10,'Assumptions (Nuclear)'!$V$5*Model!$AH$1129*AVERAGE('Assumptions (Nuclear)'!$AA$2:$AF$2)/10^9),0)</f>
        <v>-0.0139344986</v>
      </c>
      <c r="AJ1217" s="160">
        <f>IF($AH$1129&gt;0,PPMT('Assumptions (Nuclear)'!$V$7,Model!Y1,'Assumptions (Nuclear)'!$V$10,'Assumptions (Nuclear)'!$V$5*Model!$AH$1129*AVERAGE('Assumptions (Nuclear)'!$AA$2:$AF$2)/10^9),0)</f>
        <v>-0.01459638728</v>
      </c>
      <c r="AK1217" s="160">
        <f>IF($AH$1129&gt;0,PPMT('Assumptions (Nuclear)'!$V$7,Model!Z1,'Assumptions (Nuclear)'!$V$10,'Assumptions (Nuclear)'!$V$5*Model!$AH$1129*AVERAGE('Assumptions (Nuclear)'!$AA$2:$AF$2)/10^9),0)</f>
        <v>-0.01528971567</v>
      </c>
      <c r="AL1217" s="160">
        <f>IF($AH$1129&gt;0,PPMT('Assumptions (Nuclear)'!$V$7,Model!AA1,'Assumptions (Nuclear)'!$V$10,'Assumptions (Nuclear)'!$V$5*Model!$AH$1129*AVERAGE('Assumptions (Nuclear)'!$AA$2:$AF$2)/10^9),0)</f>
        <v>-0.01601597717</v>
      </c>
      <c r="AM1217" s="160">
        <f>IF($AH$1129&gt;0,PPMT('Assumptions (Nuclear)'!$V$7,Model!AB1,'Assumptions (Nuclear)'!$V$10,'Assumptions (Nuclear)'!$V$5*Model!$AH$1129*AVERAGE('Assumptions (Nuclear)'!$AA$2:$AF$2)/10^9),0)</f>
        <v>-0.01677673608</v>
      </c>
      <c r="AN1217" s="160">
        <f>IF($AH$1129&gt;0,PPMT('Assumptions (Nuclear)'!$V$7,Model!AC1,'Assumptions (Nuclear)'!$V$10,'Assumptions (Nuclear)'!$V$5*Model!$AH$1129*AVERAGE('Assumptions (Nuclear)'!$AA$2:$AF$2)/10^9),0)</f>
        <v>-0.01757363105</v>
      </c>
      <c r="AO1217" s="160">
        <f>IF($AH$1129&gt;0,PPMT('Assumptions (Nuclear)'!$V$7,Model!AD1,'Assumptions (Nuclear)'!$V$10,'Assumptions (Nuclear)'!$V$5*Model!$AH$1129*AVERAGE('Assumptions (Nuclear)'!$AA$2:$AF$2)/10^9),0)</f>
        <v>-0.01840837852</v>
      </c>
      <c r="AP1217" s="160">
        <f>IF($AH$1129&gt;0,PPMT('Assumptions (Nuclear)'!$V$7,Model!AE1,'Assumptions (Nuclear)'!$V$10,'Assumptions (Nuclear)'!$V$5*Model!$AH$1129*AVERAGE('Assumptions (Nuclear)'!$AA$2:$AF$2)/10^9),0)</f>
        <v>-0.0192827765</v>
      </c>
      <c r="AQ1217" s="160">
        <f>IF($AH$1129&gt;0,PPMT('Assumptions (Nuclear)'!$V$7,Model!AF1,'Assumptions (Nuclear)'!$V$10,'Assumptions (Nuclear)'!$V$5*Model!$AH$1129*AVERAGE('Assumptions (Nuclear)'!$AA$2:$AF$2)/10^9),0)</f>
        <v>-0.02019870839</v>
      </c>
      <c r="AR1217" s="160">
        <f>IF($AH$1129&gt;0,PPMT('Assumptions (Nuclear)'!$V$7,Model!AG1,'Assumptions (Nuclear)'!$V$10,'Assumptions (Nuclear)'!$V$5*Model!$AH$1129*AVERAGE('Assumptions (Nuclear)'!$AA$2:$AF$2)/10^9),0)</f>
        <v>-0.02115814704</v>
      </c>
      <c r="AS1217" s="160">
        <f>IF($AH$1129&gt;0,PPMT('Assumptions (Nuclear)'!$V$7,Model!AH1,'Assumptions (Nuclear)'!$V$10,'Assumptions (Nuclear)'!$V$5*Model!$AH$1129*AVERAGE('Assumptions (Nuclear)'!$AA$2:$AF$2)/10^9),0)</f>
        <v>-0.02216315902</v>
      </c>
      <c r="AT1217" s="160">
        <f>IF($AH$1129&gt;0,PPMT('Assumptions (Nuclear)'!$V$7,Model!AI1,'Assumptions (Nuclear)'!$V$10,'Assumptions (Nuclear)'!$V$5*Model!$AH$1129*AVERAGE('Assumptions (Nuclear)'!$AA$2:$AF$2)/10^9),0)</f>
        <v>-0.02321590907</v>
      </c>
      <c r="AU1217" s="160">
        <f>IF($AH$1129&gt;0,PPMT('Assumptions (Nuclear)'!$V$7,Model!AJ1,'Assumptions (Nuclear)'!$V$10,'Assumptions (Nuclear)'!$V$5*Model!$AH$1129*AVERAGE('Assumptions (Nuclear)'!$AA$2:$AF$2)/10^9),0)</f>
        <v>-0.02431866475</v>
      </c>
      <c r="AV1217" s="160">
        <f>IF($AH$1129&gt;0,PPMT('Assumptions (Nuclear)'!$V$7,Model!AK1,'Assumptions (Nuclear)'!$V$10,'Assumptions (Nuclear)'!$V$5*Model!$AH$1129*AVERAGE('Assumptions (Nuclear)'!$AA$2:$AF$2)/10^9),0)</f>
        <v>-0.02547380133</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-0.013480535</v>
      </c>
      <c r="AJ1218" s="160">
        <f>IF($AI$1129&gt;0,PPMT('Assumptions (Nuclear)'!$V$7,Model!X1,'Assumptions (Nuclear)'!$V$10,'Assumptions (Nuclear)'!$V$5*Model!$AI$1129*AVERAGE('Assumptions (Nuclear)'!$AB$2:$AG$2)/10^9),0)</f>
        <v>-0.01412086041</v>
      </c>
      <c r="AK1218" s="160">
        <f>IF($AI$1129&gt;0,PPMT('Assumptions (Nuclear)'!$V$7,Model!Y1,'Assumptions (Nuclear)'!$V$10,'Assumptions (Nuclear)'!$V$5*Model!$AI$1129*AVERAGE('Assumptions (Nuclear)'!$AB$2:$AG$2)/10^9),0)</f>
        <v>-0.01479160128</v>
      </c>
      <c r="AL1218" s="160">
        <f>IF($AI$1129&gt;0,PPMT('Assumptions (Nuclear)'!$V$7,Model!Z1,'Assumptions (Nuclear)'!$V$10,'Assumptions (Nuclear)'!$V$5*Model!$AI$1129*AVERAGE('Assumptions (Nuclear)'!$AB$2:$AG$2)/10^9),0)</f>
        <v>-0.01549420234</v>
      </c>
      <c r="AM1218" s="160">
        <f>IF($AI$1129&gt;0,PPMT('Assumptions (Nuclear)'!$V$7,Model!AA1,'Assumptions (Nuclear)'!$V$10,'Assumptions (Nuclear)'!$V$5*Model!$AI$1129*AVERAGE('Assumptions (Nuclear)'!$AB$2:$AG$2)/10^9),0)</f>
        <v>-0.01623017695</v>
      </c>
      <c r="AN1218" s="160">
        <f>IF($AI$1129&gt;0,PPMT('Assumptions (Nuclear)'!$V$7,Model!AB1,'Assumptions (Nuclear)'!$V$10,'Assumptions (Nuclear)'!$V$5*Model!$AI$1129*AVERAGE('Assumptions (Nuclear)'!$AB$2:$AG$2)/10^9),0)</f>
        <v>-0.01700111036</v>
      </c>
      <c r="AO1218" s="160">
        <f>IF($AI$1129&gt;0,PPMT('Assumptions (Nuclear)'!$V$7,Model!AC1,'Assumptions (Nuclear)'!$V$10,'Assumptions (Nuclear)'!$V$5*Model!$AI$1129*AVERAGE('Assumptions (Nuclear)'!$AB$2:$AG$2)/10^9),0)</f>
        <v>-0.0178086631</v>
      </c>
      <c r="AP1218" s="160">
        <f>IF($AI$1129&gt;0,PPMT('Assumptions (Nuclear)'!$V$7,Model!AD1,'Assumptions (Nuclear)'!$V$10,'Assumptions (Nuclear)'!$V$5*Model!$AI$1129*AVERAGE('Assumptions (Nuclear)'!$AB$2:$AG$2)/10^9),0)</f>
        <v>-0.01865457459</v>
      </c>
      <c r="AQ1218" s="160">
        <f>IF($AI$1129&gt;0,PPMT('Assumptions (Nuclear)'!$V$7,Model!AE1,'Assumptions (Nuclear)'!$V$10,'Assumptions (Nuclear)'!$V$5*Model!$AI$1129*AVERAGE('Assumptions (Nuclear)'!$AB$2:$AG$2)/10^9),0)</f>
        <v>-0.01954066689</v>
      </c>
      <c r="AR1218" s="160">
        <f>IF($AI$1129&gt;0,PPMT('Assumptions (Nuclear)'!$V$7,Model!AF1,'Assumptions (Nuclear)'!$V$10,'Assumptions (Nuclear)'!$V$5*Model!$AI$1129*AVERAGE('Assumptions (Nuclear)'!$AB$2:$AG$2)/10^9),0)</f>
        <v>-0.02046884856</v>
      </c>
      <c r="AS1218" s="160">
        <f>IF($AI$1129&gt;0,PPMT('Assumptions (Nuclear)'!$V$7,Model!AG1,'Assumptions (Nuclear)'!$V$10,'Assumptions (Nuclear)'!$V$5*Model!$AI$1129*AVERAGE('Assumptions (Nuclear)'!$AB$2:$AG$2)/10^9),0)</f>
        <v>-0.02144111887</v>
      </c>
      <c r="AT1218" s="160">
        <f>IF($AI$1129&gt;0,PPMT('Assumptions (Nuclear)'!$V$7,Model!AH1,'Assumptions (Nuclear)'!$V$10,'Assumptions (Nuclear)'!$V$5*Model!$AI$1129*AVERAGE('Assumptions (Nuclear)'!$AB$2:$AG$2)/10^9),0)</f>
        <v>-0.02245957202</v>
      </c>
      <c r="AU1218" s="160">
        <f>IF($AI$1129&gt;0,PPMT('Assumptions (Nuclear)'!$V$7,Model!AI1,'Assumptions (Nuclear)'!$V$10,'Assumptions (Nuclear)'!$V$5*Model!$AI$1129*AVERAGE('Assumptions (Nuclear)'!$AB$2:$AG$2)/10^9),0)</f>
        <v>-0.02352640169</v>
      </c>
      <c r="AV1218" s="160">
        <f>IF($AI$1129&gt;0,PPMT('Assumptions (Nuclear)'!$V$7,Model!AJ1,'Assumptions (Nuclear)'!$V$10,'Assumptions (Nuclear)'!$V$5*Model!$AI$1129*AVERAGE('Assumptions (Nuclear)'!$AB$2:$AG$2)/10^9),0)</f>
        <v>-0.02464390577</v>
      </c>
      <c r="AW1218" s="160">
        <f>IF($AI$1129&gt;0,PPMT('Assumptions (Nuclear)'!$V$7,Model!AK1,'Assumptions (Nuclear)'!$V$10,'Assumptions (Nuclear)'!$V$5*Model!$AI$1129*AVERAGE('Assumptions (Nuclear)'!$AB$2:$AG$2)/10^9),0)</f>
        <v>-0.02581449129</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-0.1360134154</v>
      </c>
      <c r="AK1219" s="177">
        <f>IF($AJ$1129&gt;0,PPMT('Assumptions (Nuclear)'!$V$7,Model!X1,'Assumptions (Nuclear)'!$V$10,'Assumptions (Nuclear)'!$V$5*Model!$AJ$1129*AVERAGE('Assumptions (Nuclear)'!$AC$2:$AH$2)/10^9),0)</f>
        <v>-0.1424740526</v>
      </c>
      <c r="AL1219" s="177">
        <f>IF($AJ$1129&gt;0,PPMT('Assumptions (Nuclear)'!$V$7,Model!Y1,'Assumptions (Nuclear)'!$V$10,'Assumptions (Nuclear)'!$V$5*Model!$AJ$1129*AVERAGE('Assumptions (Nuclear)'!$AC$2:$AH$2)/10^9),0)</f>
        <v>-0.1492415701</v>
      </c>
      <c r="AM1219" s="177">
        <f>IF($AJ$1129&gt;0,PPMT('Assumptions (Nuclear)'!$V$7,Model!Z1,'Assumptions (Nuclear)'!$V$10,'Assumptions (Nuclear)'!$V$5*Model!$AJ$1129*AVERAGE('Assumptions (Nuclear)'!$AC$2:$AH$2)/10^9),0)</f>
        <v>-0.1563305447</v>
      </c>
      <c r="AN1219" s="177">
        <f>IF($AJ$1129&gt;0,PPMT('Assumptions (Nuclear)'!$V$7,Model!AA1,'Assumptions (Nuclear)'!$V$10,'Assumptions (Nuclear)'!$V$5*Model!$AJ$1129*AVERAGE('Assumptions (Nuclear)'!$AC$2:$AH$2)/10^9),0)</f>
        <v>-0.1637562455</v>
      </c>
      <c r="AO1219" s="177">
        <f>IF($AJ$1129&gt;0,PPMT('Assumptions (Nuclear)'!$V$7,Model!AB1,'Assumptions (Nuclear)'!$V$10,'Assumptions (Nuclear)'!$V$5*Model!$AJ$1129*AVERAGE('Assumptions (Nuclear)'!$AC$2:$AH$2)/10^9),0)</f>
        <v>-0.1715346672</v>
      </c>
      <c r="AP1219" s="177">
        <f>IF($AJ$1129&gt;0,PPMT('Assumptions (Nuclear)'!$V$7,Model!AC1,'Assumptions (Nuclear)'!$V$10,'Assumptions (Nuclear)'!$V$5*Model!$AJ$1129*AVERAGE('Assumptions (Nuclear)'!$AC$2:$AH$2)/10^9),0)</f>
        <v>-0.1796825639</v>
      </c>
      <c r="AQ1219" s="177">
        <f>IF($AJ$1129&gt;0,PPMT('Assumptions (Nuclear)'!$V$7,Model!AD1,'Assumptions (Nuclear)'!$V$10,'Assumptions (Nuclear)'!$V$5*Model!$AJ$1129*AVERAGE('Assumptions (Nuclear)'!$AC$2:$AH$2)/10^9),0)</f>
        <v>-0.1882174857</v>
      </c>
      <c r="AR1219" s="177">
        <f>IF($AJ$1129&gt;0,PPMT('Assumptions (Nuclear)'!$V$7,Model!AE1,'Assumptions (Nuclear)'!$V$10,'Assumptions (Nuclear)'!$V$5*Model!$AJ$1129*AVERAGE('Assumptions (Nuclear)'!$AC$2:$AH$2)/10^9),0)</f>
        <v>-0.1971578163</v>
      </c>
      <c r="AS1219" s="177">
        <f>IF($AJ$1129&gt;0,PPMT('Assumptions (Nuclear)'!$V$7,Model!AF1,'Assumptions (Nuclear)'!$V$10,'Assumptions (Nuclear)'!$V$5*Model!$AJ$1129*AVERAGE('Assumptions (Nuclear)'!$AC$2:$AH$2)/10^9),0)</f>
        <v>-0.2065228125</v>
      </c>
      <c r="AT1219" s="177">
        <f>IF($AJ$1129&gt;0,PPMT('Assumptions (Nuclear)'!$V$7,Model!AG1,'Assumptions (Nuclear)'!$V$10,'Assumptions (Nuclear)'!$V$5*Model!$AJ$1129*AVERAGE('Assumptions (Nuclear)'!$AC$2:$AH$2)/10^9),0)</f>
        <v>-0.2163326461</v>
      </c>
      <c r="AU1219" s="177">
        <f>IF($AJ$1129&gt;0,PPMT('Assumptions (Nuclear)'!$V$7,Model!AH1,'Assumptions (Nuclear)'!$V$10,'Assumptions (Nuclear)'!$V$5*Model!$AJ$1129*AVERAGE('Assumptions (Nuclear)'!$AC$2:$AH$2)/10^9),0)</f>
        <v>-0.2266084468</v>
      </c>
      <c r="AV1219" s="177">
        <f>IF($AJ$1129&gt;0,PPMT('Assumptions (Nuclear)'!$V$7,Model!AI1,'Assumptions (Nuclear)'!$V$10,'Assumptions (Nuclear)'!$V$5*Model!$AJ$1129*AVERAGE('Assumptions (Nuclear)'!$AC$2:$AH$2)/10^9),0)</f>
        <v>-0.237372348</v>
      </c>
      <c r="AW1219" s="177">
        <f>IF($AJ$1129&gt;0,PPMT('Assumptions (Nuclear)'!$V$7,Model!AJ1,'Assumptions (Nuclear)'!$V$10,'Assumptions (Nuclear)'!$V$5*Model!$AJ$1129*AVERAGE('Assumptions (Nuclear)'!$AC$2:$AH$2)/10^9),0)</f>
        <v>-0.2486475346</v>
      </c>
      <c r="AX1219" s="177">
        <f>IF($AJ$1129&gt;0,PPMT('Assumptions (Nuclear)'!$V$7,Model!AK1,'Assumptions (Nuclear)'!$V$10,'Assumptions (Nuclear)'!$V$5*Model!$AJ$1129*AVERAGE('Assumptions (Nuclear)'!$AC$2:$AH$2)/10^9),0)</f>
        <v>-0.2604582925</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-0.01383300961</v>
      </c>
      <c r="AL1220" s="160">
        <f>IF($AK$1129&gt;0,PPMT('Assumptions (Nuclear)'!$V$7,Model!X1,'Assumptions (Nuclear)'!$V$10,'Assumptions (Nuclear)'!$V$5*Model!$AK$1129*AVERAGE('Assumptions (Nuclear)'!$AD$2:$AI$2)/10^9),0)</f>
        <v>-0.01449007757</v>
      </c>
      <c r="AM1220" s="160">
        <f>IF($AK$1129&gt;0,PPMT('Assumptions (Nuclear)'!$V$7,Model!Y1,'Assumptions (Nuclear)'!$V$10,'Assumptions (Nuclear)'!$V$5*Model!$AK$1129*AVERAGE('Assumptions (Nuclear)'!$AD$2:$AI$2)/10^9),0)</f>
        <v>-0.01517835625</v>
      </c>
      <c r="AN1220" s="160">
        <f>IF($AK$1129&gt;0,PPMT('Assumptions (Nuclear)'!$V$7,Model!Z1,'Assumptions (Nuclear)'!$V$10,'Assumptions (Nuclear)'!$V$5*Model!$AK$1129*AVERAGE('Assumptions (Nuclear)'!$AD$2:$AI$2)/10^9),0)</f>
        <v>-0.01589932817</v>
      </c>
      <c r="AO1220" s="160">
        <f>IF($AK$1129&gt;0,PPMT('Assumptions (Nuclear)'!$V$7,Model!AA1,'Assumptions (Nuclear)'!$V$10,'Assumptions (Nuclear)'!$V$5*Model!$AK$1129*AVERAGE('Assumptions (Nuclear)'!$AD$2:$AI$2)/10^9),0)</f>
        <v>-0.01665454626</v>
      </c>
      <c r="AP1220" s="160">
        <f>IF($AK$1129&gt;0,PPMT('Assumptions (Nuclear)'!$V$7,Model!AB1,'Assumptions (Nuclear)'!$V$10,'Assumptions (Nuclear)'!$V$5*Model!$AK$1129*AVERAGE('Assumptions (Nuclear)'!$AD$2:$AI$2)/10^9),0)</f>
        <v>-0.01744563721</v>
      </c>
      <c r="AQ1220" s="160">
        <f>IF($AK$1129&gt;0,PPMT('Assumptions (Nuclear)'!$V$7,Model!AC1,'Assumptions (Nuclear)'!$V$10,'Assumptions (Nuclear)'!$V$5*Model!$AK$1129*AVERAGE('Assumptions (Nuclear)'!$AD$2:$AI$2)/10^9),0)</f>
        <v>-0.01827430498</v>
      </c>
      <c r="AR1220" s="160">
        <f>IF($AK$1129&gt;0,PPMT('Assumptions (Nuclear)'!$V$7,Model!AD1,'Assumptions (Nuclear)'!$V$10,'Assumptions (Nuclear)'!$V$5*Model!$AK$1129*AVERAGE('Assumptions (Nuclear)'!$AD$2:$AI$2)/10^9),0)</f>
        <v>-0.01914233446</v>
      </c>
      <c r="AS1220" s="160">
        <f>IF($AK$1129&gt;0,PPMT('Assumptions (Nuclear)'!$V$7,Model!AE1,'Assumptions (Nuclear)'!$V$10,'Assumptions (Nuclear)'!$V$5*Model!$AK$1129*AVERAGE('Assumptions (Nuclear)'!$AD$2:$AI$2)/10^9),0)</f>
        <v>-0.02005159535</v>
      </c>
      <c r="AT1220" s="160">
        <f>IF($AK$1129&gt;0,PPMT('Assumptions (Nuclear)'!$V$7,Model!AF1,'Assumptions (Nuclear)'!$V$10,'Assumptions (Nuclear)'!$V$5*Model!$AK$1129*AVERAGE('Assumptions (Nuclear)'!$AD$2:$AI$2)/10^9),0)</f>
        <v>-0.02100404613</v>
      </c>
      <c r="AU1220" s="160">
        <f>IF($AK$1129&gt;0,PPMT('Assumptions (Nuclear)'!$V$7,Model!AG1,'Assumptions (Nuclear)'!$V$10,'Assumptions (Nuclear)'!$V$5*Model!$AK$1129*AVERAGE('Assumptions (Nuclear)'!$AD$2:$AI$2)/10^9),0)</f>
        <v>-0.02200173832</v>
      </c>
      <c r="AV1220" s="160">
        <f>IF($AK$1129&gt;0,PPMT('Assumptions (Nuclear)'!$V$7,Model!AH1,'Assumptions (Nuclear)'!$V$10,'Assumptions (Nuclear)'!$V$5*Model!$AK$1129*AVERAGE('Assumptions (Nuclear)'!$AD$2:$AI$2)/10^9),0)</f>
        <v>-0.02304682089</v>
      </c>
      <c r="AW1220" s="160">
        <f>IF($AK$1129&gt;0,PPMT('Assumptions (Nuclear)'!$V$7,Model!AI1,'Assumptions (Nuclear)'!$V$10,'Assumptions (Nuclear)'!$V$5*Model!$AK$1129*AVERAGE('Assumptions (Nuclear)'!$AD$2:$AI$2)/10^9),0)</f>
        <v>-0.02414154488</v>
      </c>
      <c r="AX1220" s="160">
        <f>IF($AK$1129&gt;0,PPMT('Assumptions (Nuclear)'!$V$7,Model!AJ1,'Assumptions (Nuclear)'!$V$10,'Assumptions (Nuclear)'!$V$5*Model!$AK$1129*AVERAGE('Assumptions (Nuclear)'!$AD$2:$AI$2)/10^9),0)</f>
        <v>-0.02528826826</v>
      </c>
      <c r="AY1220" s="160">
        <f>IF($AK$1129&gt;0,PPMT('Assumptions (Nuclear)'!$V$7,Model!AK1,'Assumptions (Nuclear)'!$V$10,'Assumptions (Nuclear)'!$V$5*Model!$AK$1129*AVERAGE('Assumptions (Nuclear)'!$AD$2:$AI$2)/10^9),0)</f>
        <v>-0.02648946101</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-0.1588113261</v>
      </c>
      <c r="AM1221" s="177">
        <f>IF($AL$1129&gt;0,PPMT('Assumptions (Nuclear)'!$V$7,Model!X1,'Assumptions (Nuclear)'!$V$10,'Assumptions (Nuclear)'!$V$5*Model!$AL$1129*AVERAGE('Assumptions (Nuclear)'!$AE$2:$AJ$2)/10^9),0)</f>
        <v>-0.1663548641</v>
      </c>
      <c r="AN1221" s="177">
        <f>IF($AL$1129&gt;0,PPMT('Assumptions (Nuclear)'!$V$7,Model!Y1,'Assumptions (Nuclear)'!$V$10,'Assumptions (Nuclear)'!$V$5*Model!$AL$1129*AVERAGE('Assumptions (Nuclear)'!$AE$2:$AJ$2)/10^9),0)</f>
        <v>-0.1742567201</v>
      </c>
      <c r="AO1221" s="177">
        <f>IF($AL$1129&gt;0,PPMT('Assumptions (Nuclear)'!$V$7,Model!Z1,'Assumptions (Nuclear)'!$V$10,'Assumptions (Nuclear)'!$V$5*Model!$AL$1129*AVERAGE('Assumptions (Nuclear)'!$AE$2:$AJ$2)/10^9),0)</f>
        <v>-0.1825339144</v>
      </c>
      <c r="AP1221" s="177">
        <f>IF($AL$1129&gt;0,PPMT('Assumptions (Nuclear)'!$V$7,Model!AA1,'Assumptions (Nuclear)'!$V$10,'Assumptions (Nuclear)'!$V$5*Model!$AL$1129*AVERAGE('Assumptions (Nuclear)'!$AE$2:$AJ$2)/10^9),0)</f>
        <v>-0.1912042753</v>
      </c>
      <c r="AQ1221" s="177">
        <f>IF($AL$1129&gt;0,PPMT('Assumptions (Nuclear)'!$V$7,Model!AB1,'Assumptions (Nuclear)'!$V$10,'Assumptions (Nuclear)'!$V$5*Model!$AL$1129*AVERAGE('Assumptions (Nuclear)'!$AE$2:$AJ$2)/10^9),0)</f>
        <v>-0.2002864784</v>
      </c>
      <c r="AR1221" s="177">
        <f>IF($AL$1129&gt;0,PPMT('Assumptions (Nuclear)'!$V$7,Model!AC1,'Assumptions (Nuclear)'!$V$10,'Assumptions (Nuclear)'!$V$5*Model!$AL$1129*AVERAGE('Assumptions (Nuclear)'!$AE$2:$AJ$2)/10^9),0)</f>
        <v>-0.2098000861</v>
      </c>
      <c r="AS1221" s="177">
        <f>IF($AL$1129&gt;0,PPMT('Assumptions (Nuclear)'!$V$7,Model!AD1,'Assumptions (Nuclear)'!$V$10,'Assumptions (Nuclear)'!$V$5*Model!$AL$1129*AVERAGE('Assumptions (Nuclear)'!$AE$2:$AJ$2)/10^9),0)</f>
        <v>-0.2197655902</v>
      </c>
      <c r="AT1221" s="177">
        <f>IF($AL$1129&gt;0,PPMT('Assumptions (Nuclear)'!$V$7,Model!AE1,'Assumptions (Nuclear)'!$V$10,'Assumptions (Nuclear)'!$V$5*Model!$AL$1129*AVERAGE('Assumptions (Nuclear)'!$AE$2:$AJ$2)/10^9),0)</f>
        <v>-0.2302044557</v>
      </c>
      <c r="AU1221" s="177">
        <f>IF($AL$1129&gt;0,PPMT('Assumptions (Nuclear)'!$V$7,Model!AF1,'Assumptions (Nuclear)'!$V$10,'Assumptions (Nuclear)'!$V$5*Model!$AL$1129*AVERAGE('Assumptions (Nuclear)'!$AE$2:$AJ$2)/10^9),0)</f>
        <v>-0.2411391674</v>
      </c>
      <c r="AV1221" s="177">
        <f>IF($AL$1129&gt;0,PPMT('Assumptions (Nuclear)'!$V$7,Model!AG1,'Assumptions (Nuclear)'!$V$10,'Assumptions (Nuclear)'!$V$5*Model!$AL$1129*AVERAGE('Assumptions (Nuclear)'!$AE$2:$AJ$2)/10^9),0)</f>
        <v>-0.2525932778</v>
      </c>
      <c r="AW1221" s="177">
        <f>IF($AL$1129&gt;0,PPMT('Assumptions (Nuclear)'!$V$7,Model!AH1,'Assumptions (Nuclear)'!$V$10,'Assumptions (Nuclear)'!$V$5*Model!$AL$1129*AVERAGE('Assumptions (Nuclear)'!$AE$2:$AJ$2)/10^9),0)</f>
        <v>-0.2645914585</v>
      </c>
      <c r="AX1221" s="177">
        <f>IF($AL$1129&gt;0,PPMT('Assumptions (Nuclear)'!$V$7,Model!AI1,'Assumptions (Nuclear)'!$V$10,'Assumptions (Nuclear)'!$V$5*Model!$AL$1129*AVERAGE('Assumptions (Nuclear)'!$AE$2:$AJ$2)/10^9),0)</f>
        <v>-0.2771595528</v>
      </c>
      <c r="AY1221" s="177">
        <f>IF($AL$1129&gt;0,PPMT('Assumptions (Nuclear)'!$V$7,Model!AJ1,'Assumptions (Nuclear)'!$V$10,'Assumptions (Nuclear)'!$V$5*Model!$AL$1129*AVERAGE('Assumptions (Nuclear)'!$AE$2:$AJ$2)/10^9),0)</f>
        <v>-0.2903246315</v>
      </c>
      <c r="AZ1221" s="177">
        <f>IF($AL$1129&gt;0,PPMT('Assumptions (Nuclear)'!$V$7,Model!AK1,'Assumptions (Nuclear)'!$V$10,'Assumptions (Nuclear)'!$V$5*Model!$AL$1129*AVERAGE('Assumptions (Nuclear)'!$AE$2:$AJ$2)/10^9),0)</f>
        <v>-0.3041150515</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-0.4990512343</v>
      </c>
      <c r="AN1222" s="160">
        <f>IF($AM$1129&gt;0,PPMT('Assumptions (Nuclear)'!$V$7,Model!X1,'Assumptions (Nuclear)'!$V$10,'Assumptions (Nuclear)'!$V$5*Model!$AM$1129*AVERAGE('Assumptions (Nuclear)'!$AF$2:$AK$2)/10^9),0)</f>
        <v>-0.522756168</v>
      </c>
      <c r="AO1222" s="160">
        <f>IF($AM$1129&gt;0,PPMT('Assumptions (Nuclear)'!$V$7,Model!Y1,'Assumptions (Nuclear)'!$V$10,'Assumptions (Nuclear)'!$V$5*Model!$AM$1129*AVERAGE('Assumptions (Nuclear)'!$AF$2:$AK$2)/10^9),0)</f>
        <v>-0.5475870859</v>
      </c>
      <c r="AP1222" s="160">
        <f>IF($AM$1129&gt;0,PPMT('Assumptions (Nuclear)'!$V$7,Model!Z1,'Assumptions (Nuclear)'!$V$10,'Assumptions (Nuclear)'!$V$5*Model!$AM$1129*AVERAGE('Assumptions (Nuclear)'!$AF$2:$AK$2)/10^9),0)</f>
        <v>-0.5735974725</v>
      </c>
      <c r="AQ1222" s="160">
        <f>IF($AM$1129&gt;0,PPMT('Assumptions (Nuclear)'!$V$7,Model!AA1,'Assumptions (Nuclear)'!$V$10,'Assumptions (Nuclear)'!$V$5*Model!$AM$1129*AVERAGE('Assumptions (Nuclear)'!$AF$2:$AK$2)/10^9),0)</f>
        <v>-0.6008433525</v>
      </c>
      <c r="AR1222" s="160">
        <f>IF($AM$1129&gt;0,PPMT('Assumptions (Nuclear)'!$V$7,Model!AB1,'Assumptions (Nuclear)'!$V$10,'Assumptions (Nuclear)'!$V$5*Model!$AM$1129*AVERAGE('Assumptions (Nuclear)'!$AF$2:$AK$2)/10^9),0)</f>
        <v>-0.6293834117</v>
      </c>
      <c r="AS1222" s="160">
        <f>IF($AM$1129&gt;0,PPMT('Assumptions (Nuclear)'!$V$7,Model!AC1,'Assumptions (Nuclear)'!$V$10,'Assumptions (Nuclear)'!$V$5*Model!$AM$1129*AVERAGE('Assumptions (Nuclear)'!$AF$2:$AK$2)/10^9),0)</f>
        <v>-0.6592791238</v>
      </c>
      <c r="AT1222" s="160">
        <f>IF($AM$1129&gt;0,PPMT('Assumptions (Nuclear)'!$V$7,Model!AD1,'Assumptions (Nuclear)'!$V$10,'Assumptions (Nuclear)'!$V$5*Model!$AM$1129*AVERAGE('Assumptions (Nuclear)'!$AF$2:$AK$2)/10^9),0)</f>
        <v>-0.6905948822</v>
      </c>
      <c r="AU1222" s="160">
        <f>IF($AM$1129&gt;0,PPMT('Assumptions (Nuclear)'!$V$7,Model!AE1,'Assumptions (Nuclear)'!$V$10,'Assumptions (Nuclear)'!$V$5*Model!$AM$1129*AVERAGE('Assumptions (Nuclear)'!$AF$2:$AK$2)/10^9),0)</f>
        <v>-0.7233981391</v>
      </c>
      <c r="AV1222" s="160">
        <f>IF($AM$1129&gt;0,PPMT('Assumptions (Nuclear)'!$V$7,Model!AF1,'Assumptions (Nuclear)'!$V$10,'Assumptions (Nuclear)'!$V$5*Model!$AM$1129*AVERAGE('Assumptions (Nuclear)'!$AF$2:$AK$2)/10^9),0)</f>
        <v>-0.7577595507</v>
      </c>
      <c r="AW1222" s="160">
        <f>IF($AM$1129&gt;0,PPMT('Assumptions (Nuclear)'!$V$7,Model!AG1,'Assumptions (Nuclear)'!$V$10,'Assumptions (Nuclear)'!$V$5*Model!$AM$1129*AVERAGE('Assumptions (Nuclear)'!$AF$2:$AK$2)/10^9),0)</f>
        <v>-0.7937531293</v>
      </c>
      <c r="AX1222" s="160">
        <f>IF($AM$1129&gt;0,PPMT('Assumptions (Nuclear)'!$V$7,Model!AH1,'Assumptions (Nuclear)'!$V$10,'Assumptions (Nuclear)'!$V$5*Model!$AM$1129*AVERAGE('Assumptions (Nuclear)'!$AF$2:$AK$2)/10^9),0)</f>
        <v>-0.831456403</v>
      </c>
      <c r="AY1222" s="160">
        <f>IF($AM$1129&gt;0,PPMT('Assumptions (Nuclear)'!$V$7,Model!AI1,'Assumptions (Nuclear)'!$V$10,'Assumptions (Nuclear)'!$V$5*Model!$AM$1129*AVERAGE('Assumptions (Nuclear)'!$AF$2:$AK$2)/10^9),0)</f>
        <v>-0.8709505821</v>
      </c>
      <c r="AZ1222" s="160">
        <f>IF($AM$1129&gt;0,PPMT('Assumptions (Nuclear)'!$V$7,Model!AJ1,'Assumptions (Nuclear)'!$V$10,'Assumptions (Nuclear)'!$V$5*Model!$AM$1129*AVERAGE('Assumptions (Nuclear)'!$AF$2:$AK$2)/10^9),0)</f>
        <v>-0.9123207347</v>
      </c>
      <c r="BA1222" s="160">
        <f>IF($AM$1129&gt;0,PPMT('Assumptions (Nuclear)'!$V$7,Model!AK1,'Assumptions (Nuclear)'!$V$10,'Assumptions (Nuclear)'!$V$5*Model!$AM$1129*AVERAGE('Assumptions (Nuclear)'!$AF$2:$AK$2)/10^9),0)</f>
        <v>-0.9556559697</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-0.5184348545</v>
      </c>
      <c r="AO1223" s="160">
        <f>IF($AN$1129&gt;0,PPMT('Assumptions (Nuclear)'!$V$7,Model!X1,'Assumptions (Nuclear)'!$V$10,'Assumptions (Nuclear)'!$V$5*Model!$AN$1129*AVERAGE('Assumptions (Nuclear)'!$AG$2:$AL$2)/10^9),0)</f>
        <v>-0.5430605101</v>
      </c>
      <c r="AP1223" s="160">
        <f>IF($AN$1129&gt;0,PPMT('Assumptions (Nuclear)'!$V$7,Model!Y1,'Assumptions (Nuclear)'!$V$10,'Assumptions (Nuclear)'!$V$5*Model!$AN$1129*AVERAGE('Assumptions (Nuclear)'!$AG$2:$AL$2)/10^9),0)</f>
        <v>-0.5688558843</v>
      </c>
      <c r="AQ1223" s="160">
        <f>IF($AN$1129&gt;0,PPMT('Assumptions (Nuclear)'!$V$7,Model!Z1,'Assumptions (Nuclear)'!$V$10,'Assumptions (Nuclear)'!$V$5*Model!$AN$1129*AVERAGE('Assumptions (Nuclear)'!$AG$2:$AL$2)/10^9),0)</f>
        <v>-0.5958765388</v>
      </c>
      <c r="AR1223" s="160">
        <f>IF($AN$1129&gt;0,PPMT('Assumptions (Nuclear)'!$V$7,Model!AA1,'Assumptions (Nuclear)'!$V$10,'Assumptions (Nuclear)'!$V$5*Model!$AN$1129*AVERAGE('Assumptions (Nuclear)'!$AG$2:$AL$2)/10^9),0)</f>
        <v>-0.6241806744</v>
      </c>
      <c r="AS1223" s="160">
        <f>IF($AN$1129&gt;0,PPMT('Assumptions (Nuclear)'!$V$7,Model!AB1,'Assumptions (Nuclear)'!$V$10,'Assumptions (Nuclear)'!$V$5*Model!$AN$1129*AVERAGE('Assumptions (Nuclear)'!$AG$2:$AL$2)/10^9),0)</f>
        <v>-0.6538292564</v>
      </c>
      <c r="AT1223" s="160">
        <f>IF($AN$1129&gt;0,PPMT('Assumptions (Nuclear)'!$V$7,Model!AC1,'Assumptions (Nuclear)'!$V$10,'Assumptions (Nuclear)'!$V$5*Model!$AN$1129*AVERAGE('Assumptions (Nuclear)'!$AG$2:$AL$2)/10^9),0)</f>
        <v>-0.6848861461</v>
      </c>
      <c r="AU1223" s="160">
        <f>IF($AN$1129&gt;0,PPMT('Assumptions (Nuclear)'!$V$7,Model!AD1,'Assumptions (Nuclear)'!$V$10,'Assumptions (Nuclear)'!$V$5*Model!$AN$1129*AVERAGE('Assumptions (Nuclear)'!$AG$2:$AL$2)/10^9),0)</f>
        <v>-0.717418238</v>
      </c>
      <c r="AV1223" s="160">
        <f>IF($AN$1129&gt;0,PPMT('Assumptions (Nuclear)'!$V$7,Model!AE1,'Assumptions (Nuclear)'!$V$10,'Assumptions (Nuclear)'!$V$5*Model!$AN$1129*AVERAGE('Assumptions (Nuclear)'!$AG$2:$AL$2)/10^9),0)</f>
        <v>-0.7514956043</v>
      </c>
      <c r="AW1223" s="160">
        <f>IF($AN$1129&gt;0,PPMT('Assumptions (Nuclear)'!$V$7,Model!AF1,'Assumptions (Nuclear)'!$V$10,'Assumptions (Nuclear)'!$V$5*Model!$AN$1129*AVERAGE('Assumptions (Nuclear)'!$AG$2:$AL$2)/10^9),0)</f>
        <v>-0.7871916455</v>
      </c>
      <c r="AX1223" s="160">
        <f>IF($AN$1129&gt;0,PPMT('Assumptions (Nuclear)'!$V$7,Model!AG1,'Assumptions (Nuclear)'!$V$10,'Assumptions (Nuclear)'!$V$5*Model!$AN$1129*AVERAGE('Assumptions (Nuclear)'!$AG$2:$AL$2)/10^9),0)</f>
        <v>-0.8245832487</v>
      </c>
      <c r="AY1223" s="160">
        <f>IF($AN$1129&gt;0,PPMT('Assumptions (Nuclear)'!$V$7,Model!AH1,'Assumptions (Nuclear)'!$V$10,'Assumptions (Nuclear)'!$V$5*Model!$AN$1129*AVERAGE('Assumptions (Nuclear)'!$AG$2:$AL$2)/10^9),0)</f>
        <v>-0.863750953</v>
      </c>
      <c r="AZ1223" s="160">
        <f>IF($AN$1129&gt;0,PPMT('Assumptions (Nuclear)'!$V$7,Model!AI1,'Assumptions (Nuclear)'!$V$10,'Assumptions (Nuclear)'!$V$5*Model!$AN$1129*AVERAGE('Assumptions (Nuclear)'!$AG$2:$AL$2)/10^9),0)</f>
        <v>-0.9047791233</v>
      </c>
      <c r="BA1223" s="160">
        <f>IF($AN$1129&gt;0,PPMT('Assumptions (Nuclear)'!$V$7,Model!AJ1,'Assumptions (Nuclear)'!$V$10,'Assumptions (Nuclear)'!$V$5*Model!$AN$1129*AVERAGE('Assumptions (Nuclear)'!$AG$2:$AL$2)/10^9),0)</f>
        <v>-0.9477561316</v>
      </c>
      <c r="BB1223" s="160">
        <f>IF($AN$1129&gt;0,PPMT('Assumptions (Nuclear)'!$V$7,Model!AK1,'Assumptions (Nuclear)'!$V$10,'Assumptions (Nuclear)'!$V$5*Model!$AN$1129*AVERAGE('Assumptions (Nuclear)'!$AG$2:$AL$2)/10^9),0)</f>
        <v>-0.9927745479</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-0.01454236243</v>
      </c>
      <c r="AP1224" s="160">
        <f>IF($AO$1129&gt;0,PPMT('Assumptions (Nuclear)'!$V$7,Model!X1,'Assumptions (Nuclear)'!$V$10,'Assumptions (Nuclear)'!$V$5*Model!$AO$1129*AVERAGE('Assumptions (Nuclear)'!$AH$2:$AM$2)/10^9),0)</f>
        <v>-0.01523312464</v>
      </c>
      <c r="AQ1224" s="160">
        <f>IF($AO$1129&gt;0,PPMT('Assumptions (Nuclear)'!$V$7,Model!Y1,'Assumptions (Nuclear)'!$V$10,'Assumptions (Nuclear)'!$V$5*Model!$AO$1129*AVERAGE('Assumptions (Nuclear)'!$AH$2:$AM$2)/10^9),0)</f>
        <v>-0.01595669806</v>
      </c>
      <c r="AR1224" s="160">
        <f>IF($AO$1129&gt;0,PPMT('Assumptions (Nuclear)'!$V$7,Model!Z1,'Assumptions (Nuclear)'!$V$10,'Assumptions (Nuclear)'!$V$5*Model!$AO$1129*AVERAGE('Assumptions (Nuclear)'!$AH$2:$AM$2)/10^9),0)</f>
        <v>-0.01671464122</v>
      </c>
      <c r="AS1224" s="160">
        <f>IF($AO$1129&gt;0,PPMT('Assumptions (Nuclear)'!$V$7,Model!AA1,'Assumptions (Nuclear)'!$V$10,'Assumptions (Nuclear)'!$V$5*Model!$AO$1129*AVERAGE('Assumptions (Nuclear)'!$AH$2:$AM$2)/10^9),0)</f>
        <v>-0.01750858668</v>
      </c>
      <c r="AT1224" s="160">
        <f>IF($AO$1129&gt;0,PPMT('Assumptions (Nuclear)'!$V$7,Model!AB1,'Assumptions (Nuclear)'!$V$10,'Assumptions (Nuclear)'!$V$5*Model!$AO$1129*AVERAGE('Assumptions (Nuclear)'!$AH$2:$AM$2)/10^9),0)</f>
        <v>-0.01834024454</v>
      </c>
      <c r="AU1224" s="160">
        <f>IF($AO$1129&gt;0,PPMT('Assumptions (Nuclear)'!$V$7,Model!AC1,'Assumptions (Nuclear)'!$V$10,'Assumptions (Nuclear)'!$V$5*Model!$AO$1129*AVERAGE('Assumptions (Nuclear)'!$AH$2:$AM$2)/10^9),0)</f>
        <v>-0.01921140616</v>
      </c>
      <c r="AV1224" s="160">
        <f>IF($AO$1129&gt;0,PPMT('Assumptions (Nuclear)'!$V$7,Model!AD1,'Assumptions (Nuclear)'!$V$10,'Assumptions (Nuclear)'!$V$5*Model!$AO$1129*AVERAGE('Assumptions (Nuclear)'!$AH$2:$AM$2)/10^9),0)</f>
        <v>-0.02012394795</v>
      </c>
      <c r="AW1224" s="160">
        <f>IF($AO$1129&gt;0,PPMT('Assumptions (Nuclear)'!$V$7,Model!AE1,'Assumptions (Nuclear)'!$V$10,'Assumptions (Nuclear)'!$V$5*Model!$AO$1129*AVERAGE('Assumptions (Nuclear)'!$AH$2:$AM$2)/10^9),0)</f>
        <v>-0.02107983548</v>
      </c>
      <c r="AX1224" s="160">
        <f>IF($AO$1129&gt;0,PPMT('Assumptions (Nuclear)'!$V$7,Model!AF1,'Assumptions (Nuclear)'!$V$10,'Assumptions (Nuclear)'!$V$5*Model!$AO$1129*AVERAGE('Assumptions (Nuclear)'!$AH$2:$AM$2)/10^9),0)</f>
        <v>-0.02208112767</v>
      </c>
      <c r="AY1224" s="160">
        <f>IF($AO$1129&gt;0,PPMT('Assumptions (Nuclear)'!$V$7,Model!AG1,'Assumptions (Nuclear)'!$V$10,'Assumptions (Nuclear)'!$V$5*Model!$AO$1129*AVERAGE('Assumptions (Nuclear)'!$AH$2:$AM$2)/10^9),0)</f>
        <v>-0.02312998123</v>
      </c>
      <c r="AZ1224" s="160">
        <f>IF($AO$1129&gt;0,PPMT('Assumptions (Nuclear)'!$V$7,Model!AH1,'Assumptions (Nuclear)'!$V$10,'Assumptions (Nuclear)'!$V$5*Model!$AO$1129*AVERAGE('Assumptions (Nuclear)'!$AH$2:$AM$2)/10^9),0)</f>
        <v>-0.02422865534</v>
      </c>
      <c r="BA1224" s="160">
        <f>IF($AO$1129&gt;0,PPMT('Assumptions (Nuclear)'!$V$7,Model!AI1,'Assumptions (Nuclear)'!$V$10,'Assumptions (Nuclear)'!$V$5*Model!$AO$1129*AVERAGE('Assumptions (Nuclear)'!$AH$2:$AM$2)/10^9),0)</f>
        <v>-0.02537951647</v>
      </c>
      <c r="BB1224" s="160">
        <f>IF($AO$1129&gt;0,PPMT('Assumptions (Nuclear)'!$V$7,Model!AJ1,'Assumptions (Nuclear)'!$V$10,'Assumptions (Nuclear)'!$V$5*Model!$AO$1129*AVERAGE('Assumptions (Nuclear)'!$AH$2:$AM$2)/10^9),0)</f>
        <v>-0.0265850435</v>
      </c>
      <c r="BC1224" s="160">
        <f>IF($AO$1129&gt;0,PPMT('Assumptions (Nuclear)'!$V$7,Model!AK1,'Assumptions (Nuclear)'!$V$10,'Assumptions (Nuclear)'!$V$5*Model!$AO$1129*AVERAGE('Assumptions (Nuclear)'!$AH$2:$AM$2)/10^9),0)</f>
        <v>-0.02784783307</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-0.5433078107</v>
      </c>
      <c r="AQ1225" s="160">
        <f>IF($AP$1129&gt;0,PPMT('Assumptions (Nuclear)'!$V$7,Model!X1,'Assumptions (Nuclear)'!$V$10,'Assumptions (Nuclear)'!$V$5*Model!$AP$1129*AVERAGE('Assumptions (Nuclear)'!$AI$2:$AN$2)/10^9),0)</f>
        <v>-0.5691149317</v>
      </c>
      <c r="AR1225" s="160">
        <f>IF($AP$1129&gt;0,PPMT('Assumptions (Nuclear)'!$V$7,Model!Y1,'Assumptions (Nuclear)'!$V$10,'Assumptions (Nuclear)'!$V$5*Model!$AP$1129*AVERAGE('Assumptions (Nuclear)'!$AI$2:$AN$2)/10^9),0)</f>
        <v>-0.5961478909</v>
      </c>
      <c r="AS1225" s="160">
        <f>IF($AP$1129&gt;0,PPMT('Assumptions (Nuclear)'!$V$7,Model!Z1,'Assumptions (Nuclear)'!$V$10,'Assumptions (Nuclear)'!$V$5*Model!$AP$1129*AVERAGE('Assumptions (Nuclear)'!$AI$2:$AN$2)/10^9),0)</f>
        <v>-0.6244649158</v>
      </c>
      <c r="AT1225" s="160">
        <f>IF($AP$1129&gt;0,PPMT('Assumptions (Nuclear)'!$V$7,Model!AA1,'Assumptions (Nuclear)'!$V$10,'Assumptions (Nuclear)'!$V$5*Model!$AP$1129*AVERAGE('Assumptions (Nuclear)'!$AI$2:$AN$2)/10^9),0)</f>
        <v>-0.6541269993</v>
      </c>
      <c r="AU1225" s="160">
        <f>IF($AP$1129&gt;0,PPMT('Assumptions (Nuclear)'!$V$7,Model!AB1,'Assumptions (Nuclear)'!$V$10,'Assumptions (Nuclear)'!$V$5*Model!$AP$1129*AVERAGE('Assumptions (Nuclear)'!$AI$2:$AN$2)/10^9),0)</f>
        <v>-0.6851980317</v>
      </c>
      <c r="AV1225" s="160">
        <f>IF($AP$1129&gt;0,PPMT('Assumptions (Nuclear)'!$V$7,Model!AC1,'Assumptions (Nuclear)'!$V$10,'Assumptions (Nuclear)'!$V$5*Model!$AP$1129*AVERAGE('Assumptions (Nuclear)'!$AI$2:$AN$2)/10^9),0)</f>
        <v>-0.7177449382</v>
      </c>
      <c r="AW1225" s="160">
        <f>IF($AP$1129&gt;0,PPMT('Assumptions (Nuclear)'!$V$7,Model!AD1,'Assumptions (Nuclear)'!$V$10,'Assumptions (Nuclear)'!$V$5*Model!$AP$1129*AVERAGE('Assumptions (Nuclear)'!$AI$2:$AN$2)/10^9),0)</f>
        <v>-0.7518378228</v>
      </c>
      <c r="AX1225" s="160">
        <f>IF($AP$1129&gt;0,PPMT('Assumptions (Nuclear)'!$V$7,Model!AE1,'Assumptions (Nuclear)'!$V$10,'Assumptions (Nuclear)'!$V$5*Model!$AP$1129*AVERAGE('Assumptions (Nuclear)'!$AI$2:$AN$2)/10^9),0)</f>
        <v>-0.7875501194</v>
      </c>
      <c r="AY1225" s="160">
        <f>IF($AP$1129&gt;0,PPMT('Assumptions (Nuclear)'!$V$7,Model!AF1,'Assumptions (Nuclear)'!$V$10,'Assumptions (Nuclear)'!$V$5*Model!$AP$1129*AVERAGE('Assumptions (Nuclear)'!$AI$2:$AN$2)/10^9),0)</f>
        <v>-0.82495875</v>
      </c>
      <c r="AZ1225" s="160">
        <f>IF($AP$1129&gt;0,PPMT('Assumptions (Nuclear)'!$V$7,Model!AG1,'Assumptions (Nuclear)'!$V$10,'Assumptions (Nuclear)'!$V$5*Model!$AP$1129*AVERAGE('Assumptions (Nuclear)'!$AI$2:$AN$2)/10^9),0)</f>
        <v>-0.8641442907</v>
      </c>
      <c r="BA1225" s="160">
        <f>IF($AP$1129&gt;0,PPMT('Assumptions (Nuclear)'!$V$7,Model!AH1,'Assumptions (Nuclear)'!$V$10,'Assumptions (Nuclear)'!$V$5*Model!$AP$1129*AVERAGE('Assumptions (Nuclear)'!$AI$2:$AN$2)/10^9),0)</f>
        <v>-0.9051911445</v>
      </c>
      <c r="BB1225" s="160">
        <f>IF($AP$1129&gt;0,PPMT('Assumptions (Nuclear)'!$V$7,Model!AI1,'Assumptions (Nuclear)'!$V$10,'Assumptions (Nuclear)'!$V$5*Model!$AP$1129*AVERAGE('Assumptions (Nuclear)'!$AI$2:$AN$2)/10^9),0)</f>
        <v>-0.9481877238</v>
      </c>
      <c r="BC1225" s="160">
        <f>IF($AP$1129&gt;0,PPMT('Assumptions (Nuclear)'!$V$7,Model!AJ1,'Assumptions (Nuclear)'!$V$10,'Assumptions (Nuclear)'!$V$5*Model!$AP$1129*AVERAGE('Assumptions (Nuclear)'!$AI$2:$AN$2)/10^9),0)</f>
        <v>-0.9932266407</v>
      </c>
      <c r="BD1225" s="160">
        <f>IF($AP$1129&gt;0,PPMT('Assumptions (Nuclear)'!$V$7,Model!AK1,'Assumptions (Nuclear)'!$V$10,'Assumptions (Nuclear)'!$V$5*Model!$AP$1129*AVERAGE('Assumptions (Nuclear)'!$AI$2:$AN$2)/10^9),0)</f>
        <v>-1.040404906</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-0.01490578602</v>
      </c>
      <c r="AR1226" s="160">
        <f>IF($AQ$1129&gt;0,PPMT('Assumptions (Nuclear)'!$V$7,Model!X1,'Assumptions (Nuclear)'!$V$10,'Assumptions (Nuclear)'!$V$5*Model!$AQ$1129*AVERAGE('Assumptions (Nuclear)'!$AJ$2:$AO$2)/10^9),0)</f>
        <v>-0.01561381086</v>
      </c>
      <c r="AS1226" s="160">
        <f>IF($AQ$1129&gt;0,PPMT('Assumptions (Nuclear)'!$V$7,Model!Y1,'Assumptions (Nuclear)'!$V$10,'Assumptions (Nuclear)'!$V$5*Model!$AQ$1129*AVERAGE('Assumptions (Nuclear)'!$AJ$2:$AO$2)/10^9),0)</f>
        <v>-0.01635546687</v>
      </c>
      <c r="AT1226" s="160">
        <f>IF($AQ$1129&gt;0,PPMT('Assumptions (Nuclear)'!$V$7,Model!Z1,'Assumptions (Nuclear)'!$V$10,'Assumptions (Nuclear)'!$V$5*Model!$AQ$1129*AVERAGE('Assumptions (Nuclear)'!$AJ$2:$AO$2)/10^9),0)</f>
        <v>-0.01713235155</v>
      </c>
      <c r="AU1226" s="160">
        <f>IF($AQ$1129&gt;0,PPMT('Assumptions (Nuclear)'!$V$7,Model!AA1,'Assumptions (Nuclear)'!$V$10,'Assumptions (Nuclear)'!$V$5*Model!$AQ$1129*AVERAGE('Assumptions (Nuclear)'!$AJ$2:$AO$2)/10^9),0)</f>
        <v>-0.01794613825</v>
      </c>
      <c r="AV1226" s="160">
        <f>IF($AQ$1129&gt;0,PPMT('Assumptions (Nuclear)'!$V$7,Model!AB1,'Assumptions (Nuclear)'!$V$10,'Assumptions (Nuclear)'!$V$5*Model!$AQ$1129*AVERAGE('Assumptions (Nuclear)'!$AJ$2:$AO$2)/10^9),0)</f>
        <v>-0.01879857981</v>
      </c>
      <c r="AW1226" s="160">
        <f>IF($AQ$1129&gt;0,PPMT('Assumptions (Nuclear)'!$V$7,Model!AC1,'Assumptions (Nuclear)'!$V$10,'Assumptions (Nuclear)'!$V$5*Model!$AQ$1129*AVERAGE('Assumptions (Nuclear)'!$AJ$2:$AO$2)/10^9),0)</f>
        <v>-0.01969151235</v>
      </c>
      <c r="AX1226" s="160">
        <f>IF($AQ$1129&gt;0,PPMT('Assumptions (Nuclear)'!$V$7,Model!AD1,'Assumptions (Nuclear)'!$V$10,'Assumptions (Nuclear)'!$V$5*Model!$AQ$1129*AVERAGE('Assumptions (Nuclear)'!$AJ$2:$AO$2)/10^9),0)</f>
        <v>-0.02062685919</v>
      </c>
      <c r="AY1226" s="160">
        <f>IF($AQ$1129&gt;0,PPMT('Assumptions (Nuclear)'!$V$7,Model!AE1,'Assumptions (Nuclear)'!$V$10,'Assumptions (Nuclear)'!$V$5*Model!$AQ$1129*AVERAGE('Assumptions (Nuclear)'!$AJ$2:$AO$2)/10^9),0)</f>
        <v>-0.021606635</v>
      </c>
      <c r="AZ1226" s="160">
        <f>IF($AQ$1129&gt;0,PPMT('Assumptions (Nuclear)'!$V$7,Model!AF1,'Assumptions (Nuclear)'!$V$10,'Assumptions (Nuclear)'!$V$5*Model!$AQ$1129*AVERAGE('Assumptions (Nuclear)'!$AJ$2:$AO$2)/10^9),0)</f>
        <v>-0.02263295017</v>
      </c>
      <c r="BA1226" s="160">
        <f>IF($AQ$1129&gt;0,PPMT('Assumptions (Nuclear)'!$V$7,Model!AG1,'Assumptions (Nuclear)'!$V$10,'Assumptions (Nuclear)'!$V$5*Model!$AQ$1129*AVERAGE('Assumptions (Nuclear)'!$AJ$2:$AO$2)/10^9),0)</f>
        <v>-0.0237080153</v>
      </c>
      <c r="BB1226" s="160">
        <f>IF($AQ$1129&gt;0,PPMT('Assumptions (Nuclear)'!$V$7,Model!AH1,'Assumptions (Nuclear)'!$V$10,'Assumptions (Nuclear)'!$V$5*Model!$AQ$1129*AVERAGE('Assumptions (Nuclear)'!$AJ$2:$AO$2)/10^9),0)</f>
        <v>-0.02483414602</v>
      </c>
      <c r="BC1226" s="160">
        <f>IF($AQ$1129&gt;0,PPMT('Assumptions (Nuclear)'!$V$7,Model!AI1,'Assumptions (Nuclear)'!$V$10,'Assumptions (Nuclear)'!$V$5*Model!$AQ$1129*AVERAGE('Assumptions (Nuclear)'!$AJ$2:$AO$2)/10^9),0)</f>
        <v>-0.02601376796</v>
      </c>
      <c r="BD1226" s="160">
        <f>IF($AQ$1129&gt;0,PPMT('Assumptions (Nuclear)'!$V$7,Model!AJ1,'Assumptions (Nuclear)'!$V$10,'Assumptions (Nuclear)'!$V$5*Model!$AQ$1129*AVERAGE('Assumptions (Nuclear)'!$AJ$2:$AO$2)/10^9),0)</f>
        <v>-0.02724942194</v>
      </c>
      <c r="BE1226" s="160">
        <f>IF($AQ$1129&gt;0,PPMT('Assumptions (Nuclear)'!$V$7,Model!AK1,'Assumptions (Nuclear)'!$V$10,'Assumptions (Nuclear)'!$V$5*Model!$AQ$1129*AVERAGE('Assumptions (Nuclear)'!$AJ$2:$AO$2)/10^9),0)</f>
        <v>-0.02854376948</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-0.1671383598</v>
      </c>
      <c r="AS1227" s="160">
        <f>IF($AR$1129&gt;0,PPMT('Assumptions (Nuclear)'!$V$7,Model!X1,'Assumptions (Nuclear)'!$V$10,'Assumptions (Nuclear)'!$V$5*Model!$AR$1129*AVERAGE('Assumptions (Nuclear)'!$AK$2:$AP$2)/10^9),0)</f>
        <v>-0.1750774318</v>
      </c>
      <c r="AT1227" s="160">
        <f>IF($AR$1129&gt;0,PPMT('Assumptions (Nuclear)'!$V$7,Model!Y1,'Assumptions (Nuclear)'!$V$10,'Assumptions (Nuclear)'!$V$5*Model!$AR$1129*AVERAGE('Assumptions (Nuclear)'!$AK$2:$AP$2)/10^9),0)</f>
        <v>-0.1833936099</v>
      </c>
      <c r="AU1227" s="160">
        <f>IF($AR$1129&gt;0,PPMT('Assumptions (Nuclear)'!$V$7,Model!Z1,'Assumptions (Nuclear)'!$V$10,'Assumptions (Nuclear)'!$V$5*Model!$AR$1129*AVERAGE('Assumptions (Nuclear)'!$AK$2:$AP$2)/10^9),0)</f>
        <v>-0.1921048063</v>
      </c>
      <c r="AV1227" s="160">
        <f>IF($AR$1129&gt;0,PPMT('Assumptions (Nuclear)'!$V$7,Model!AA1,'Assumptions (Nuclear)'!$V$10,'Assumptions (Nuclear)'!$V$5*Model!$AR$1129*AVERAGE('Assumptions (Nuclear)'!$AK$2:$AP$2)/10^9),0)</f>
        <v>-0.2012297846</v>
      </c>
      <c r="AW1227" s="160">
        <f>IF($AR$1129&gt;0,PPMT('Assumptions (Nuclear)'!$V$7,Model!AB1,'Assumptions (Nuclear)'!$V$10,'Assumptions (Nuclear)'!$V$5*Model!$AR$1129*AVERAGE('Assumptions (Nuclear)'!$AK$2:$AP$2)/10^9),0)</f>
        <v>-0.2107881994</v>
      </c>
      <c r="AX1227" s="160">
        <f>IF($AR$1129&gt;0,PPMT('Assumptions (Nuclear)'!$V$7,Model!AC1,'Assumptions (Nuclear)'!$V$10,'Assumptions (Nuclear)'!$V$5*Model!$AR$1129*AVERAGE('Assumptions (Nuclear)'!$AK$2:$AP$2)/10^9),0)</f>
        <v>-0.2208006389</v>
      </c>
      <c r="AY1227" s="160">
        <f>IF($AR$1129&gt;0,PPMT('Assumptions (Nuclear)'!$V$7,Model!AD1,'Assumptions (Nuclear)'!$V$10,'Assumptions (Nuclear)'!$V$5*Model!$AR$1129*AVERAGE('Assumptions (Nuclear)'!$AK$2:$AP$2)/10^9),0)</f>
        <v>-0.2312886692</v>
      </c>
      <c r="AZ1227" s="160">
        <f>IF($AR$1129&gt;0,PPMT('Assumptions (Nuclear)'!$V$7,Model!AE1,'Assumptions (Nuclear)'!$V$10,'Assumptions (Nuclear)'!$V$5*Model!$AR$1129*AVERAGE('Assumptions (Nuclear)'!$AK$2:$AP$2)/10^9),0)</f>
        <v>-0.242274881</v>
      </c>
      <c r="BA1227" s="160">
        <f>IF($AR$1129&gt;0,PPMT('Assumptions (Nuclear)'!$V$7,Model!AF1,'Assumptions (Nuclear)'!$V$10,'Assumptions (Nuclear)'!$V$5*Model!$AR$1129*AVERAGE('Assumptions (Nuclear)'!$AK$2:$AP$2)/10^9),0)</f>
        <v>-0.2537829378</v>
      </c>
      <c r="BB1227" s="160">
        <f>IF($AR$1129&gt;0,PPMT('Assumptions (Nuclear)'!$V$7,Model!AG1,'Assumptions (Nuclear)'!$V$10,'Assumptions (Nuclear)'!$V$5*Model!$AR$1129*AVERAGE('Assumptions (Nuclear)'!$AK$2:$AP$2)/10^9),0)</f>
        <v>-0.2658376274</v>
      </c>
      <c r="BC1227" s="160">
        <f>IF($AR$1129&gt;0,PPMT('Assumptions (Nuclear)'!$V$7,Model!AH1,'Assumptions (Nuclear)'!$V$10,'Assumptions (Nuclear)'!$V$5*Model!$AR$1129*AVERAGE('Assumptions (Nuclear)'!$AK$2:$AP$2)/10^9),0)</f>
        <v>-0.2784649147</v>
      </c>
      <c r="BD1227" s="160">
        <f>IF($AR$1129&gt;0,PPMT('Assumptions (Nuclear)'!$V$7,Model!AI1,'Assumptions (Nuclear)'!$V$10,'Assumptions (Nuclear)'!$V$5*Model!$AR$1129*AVERAGE('Assumptions (Nuclear)'!$AK$2:$AP$2)/10^9),0)</f>
        <v>-0.2916919981</v>
      </c>
      <c r="BE1227" s="160">
        <f>IF($AR$1129&gt;0,PPMT('Assumptions (Nuclear)'!$V$7,Model!AJ1,'Assumptions (Nuclear)'!$V$10,'Assumptions (Nuclear)'!$V$5*Model!$AR$1129*AVERAGE('Assumptions (Nuclear)'!$AK$2:$AP$2)/10^9),0)</f>
        <v>-0.3055473681</v>
      </c>
      <c r="BF1227" s="160">
        <f>IF($AR$1129&gt;0,PPMT('Assumptions (Nuclear)'!$V$7,Model!AK1,'Assumptions (Nuclear)'!$V$10,'Assumptions (Nuclear)'!$V$5*Model!$AR$1129*AVERAGE('Assumptions (Nuclear)'!$AK$2:$AP$2)/10^9),0)</f>
        <v>-0.320060868</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-0.01526777039</v>
      </c>
      <c r="AT1228" s="160">
        <f>IF($AS$1129&gt;0,PPMT('Assumptions (Nuclear)'!$V$7,Model!X1,'Assumptions (Nuclear)'!$V$10,'Assumptions (Nuclear)'!$V$5*Model!$AS$1129*AVERAGE('Assumptions (Nuclear)'!$AL$2:$AQ$2)/10^9),0)</f>
        <v>-0.01599298948</v>
      </c>
      <c r="AU1228" s="160">
        <f>IF($AS$1129&gt;0,PPMT('Assumptions (Nuclear)'!$V$7,Model!Y1,'Assumptions (Nuclear)'!$V$10,'Assumptions (Nuclear)'!$V$5*Model!$AS$1129*AVERAGE('Assumptions (Nuclear)'!$AL$2:$AQ$2)/10^9),0)</f>
        <v>-0.01675265648</v>
      </c>
      <c r="AV1228" s="160">
        <f>IF($AS$1129&gt;0,PPMT('Assumptions (Nuclear)'!$V$7,Model!Z1,'Assumptions (Nuclear)'!$V$10,'Assumptions (Nuclear)'!$V$5*Model!$AS$1129*AVERAGE('Assumptions (Nuclear)'!$AL$2:$AQ$2)/10^9),0)</f>
        <v>-0.01754840766</v>
      </c>
      <c r="AW1228" s="160">
        <f>IF($AS$1129&gt;0,PPMT('Assumptions (Nuclear)'!$V$7,Model!AA1,'Assumptions (Nuclear)'!$V$10,'Assumptions (Nuclear)'!$V$5*Model!$AS$1129*AVERAGE('Assumptions (Nuclear)'!$AL$2:$AQ$2)/10^9),0)</f>
        <v>-0.01838195703</v>
      </c>
      <c r="AX1228" s="160">
        <f>IF($AS$1129&gt;0,PPMT('Assumptions (Nuclear)'!$V$7,Model!AB1,'Assumptions (Nuclear)'!$V$10,'Assumptions (Nuclear)'!$V$5*Model!$AS$1129*AVERAGE('Assumptions (Nuclear)'!$AL$2:$AQ$2)/10^9),0)</f>
        <v>-0.01925509998</v>
      </c>
      <c r="AY1228" s="160">
        <f>IF($AS$1129&gt;0,PPMT('Assumptions (Nuclear)'!$V$7,Model!AC1,'Assumptions (Nuclear)'!$V$10,'Assumptions (Nuclear)'!$V$5*Model!$AS$1129*AVERAGE('Assumptions (Nuclear)'!$AL$2:$AQ$2)/10^9),0)</f>
        <v>-0.02016971723</v>
      </c>
      <c r="AZ1228" s="160">
        <f>IF($AS$1129&gt;0,PPMT('Assumptions (Nuclear)'!$V$7,Model!AD1,'Assumptions (Nuclear)'!$V$10,'Assumptions (Nuclear)'!$V$5*Model!$AS$1129*AVERAGE('Assumptions (Nuclear)'!$AL$2:$AQ$2)/10^9),0)</f>
        <v>-0.0211277788</v>
      </c>
      <c r="BA1228" s="160">
        <f>IF($AS$1129&gt;0,PPMT('Assumptions (Nuclear)'!$V$7,Model!AE1,'Assumptions (Nuclear)'!$V$10,'Assumptions (Nuclear)'!$V$5*Model!$AS$1129*AVERAGE('Assumptions (Nuclear)'!$AL$2:$AQ$2)/10^9),0)</f>
        <v>-0.0221313483</v>
      </c>
      <c r="BB1228" s="160">
        <f>IF($AS$1129&gt;0,PPMT('Assumptions (Nuclear)'!$V$7,Model!AF1,'Assumptions (Nuclear)'!$V$10,'Assumptions (Nuclear)'!$V$5*Model!$AS$1129*AVERAGE('Assumptions (Nuclear)'!$AL$2:$AQ$2)/10^9),0)</f>
        <v>-0.02318258734</v>
      </c>
      <c r="BC1228" s="160">
        <f>IF($AS$1129&gt;0,PPMT('Assumptions (Nuclear)'!$V$7,Model!AG1,'Assumptions (Nuclear)'!$V$10,'Assumptions (Nuclear)'!$V$5*Model!$AS$1129*AVERAGE('Assumptions (Nuclear)'!$AL$2:$AQ$2)/10^9),0)</f>
        <v>-0.02428376024</v>
      </c>
      <c r="BD1228" s="160">
        <f>IF($AS$1129&gt;0,PPMT('Assumptions (Nuclear)'!$V$7,Model!AH1,'Assumptions (Nuclear)'!$V$10,'Assumptions (Nuclear)'!$V$5*Model!$AS$1129*AVERAGE('Assumptions (Nuclear)'!$AL$2:$AQ$2)/10^9),0)</f>
        <v>-0.02543723885</v>
      </c>
      <c r="BE1228" s="160">
        <f>IF($AS$1129&gt;0,PPMT('Assumptions (Nuclear)'!$V$7,Model!AI1,'Assumptions (Nuclear)'!$V$10,'Assumptions (Nuclear)'!$V$5*Model!$AS$1129*AVERAGE('Assumptions (Nuclear)'!$AL$2:$AQ$2)/10^9),0)</f>
        <v>-0.02664550769</v>
      </c>
      <c r="BF1228" s="160">
        <f>IF($AS$1129&gt;0,PPMT('Assumptions (Nuclear)'!$V$7,Model!AJ1,'Assumptions (Nuclear)'!$V$10,'Assumptions (Nuclear)'!$V$5*Model!$AS$1129*AVERAGE('Assumptions (Nuclear)'!$AL$2:$AQ$2)/10^9),0)</f>
        <v>-0.02791116931</v>
      </c>
      <c r="BG1228" s="160">
        <f>IF($AS$1129&gt;0,PPMT('Assumptions (Nuclear)'!$V$7,Model!AK1,'Assumptions (Nuclear)'!$V$10,'Assumptions (Nuclear)'!$V$5*Model!$AS$1129*AVERAGE('Assumptions (Nuclear)'!$AL$2:$AQ$2)/10^9),0)</f>
        <v>-0.02923694985</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-0.6151049591</v>
      </c>
      <c r="AU1229" s="160">
        <f>IF($AT$1129&gt;0,PPMT('Assumptions (Nuclear)'!$V$7,Model!X1,'Assumptions (Nuclear)'!$V$10,'Assumptions (Nuclear)'!$V$5*Model!$AT$1129*AVERAGE('Assumptions (Nuclear)'!$AM$2:$AR$2)/10^9),0)</f>
        <v>-0.6443224446</v>
      </c>
      <c r="AV1229" s="160">
        <f>IF($AT$1129&gt;0,PPMT('Assumptions (Nuclear)'!$V$7,Model!Y1,'Assumptions (Nuclear)'!$V$10,'Assumptions (Nuclear)'!$V$5*Model!$AT$1129*AVERAGE('Assumptions (Nuclear)'!$AM$2:$AR$2)/10^9),0)</f>
        <v>-0.6749277607</v>
      </c>
      <c r="AW1229" s="160">
        <f>IF($AT$1129&gt;0,PPMT('Assumptions (Nuclear)'!$V$7,Model!Z1,'Assumptions (Nuclear)'!$V$10,'Assumptions (Nuclear)'!$V$5*Model!$AT$1129*AVERAGE('Assumptions (Nuclear)'!$AM$2:$AR$2)/10^9),0)</f>
        <v>-0.7069868294</v>
      </c>
      <c r="AX1229" s="160">
        <f>IF($AT$1129&gt;0,PPMT('Assumptions (Nuclear)'!$V$7,Model!AA1,'Assumptions (Nuclear)'!$V$10,'Assumptions (Nuclear)'!$V$5*Model!$AT$1129*AVERAGE('Assumptions (Nuclear)'!$AM$2:$AR$2)/10^9),0)</f>
        <v>-0.7405687038</v>
      </c>
      <c r="AY1229" s="160">
        <f>IF($AT$1129&gt;0,PPMT('Assumptions (Nuclear)'!$V$7,Model!AB1,'Assumptions (Nuclear)'!$V$10,'Assumptions (Nuclear)'!$V$5*Model!$AT$1129*AVERAGE('Assumptions (Nuclear)'!$AM$2:$AR$2)/10^9),0)</f>
        <v>-0.7757457172</v>
      </c>
      <c r="AZ1229" s="160">
        <f>IF($AT$1129&gt;0,PPMT('Assumptions (Nuclear)'!$V$7,Model!AC1,'Assumptions (Nuclear)'!$V$10,'Assumptions (Nuclear)'!$V$5*Model!$AT$1129*AVERAGE('Assumptions (Nuclear)'!$AM$2:$AR$2)/10^9),0)</f>
        <v>-0.8125936387</v>
      </c>
      <c r="BA1229" s="160">
        <f>IF($AT$1129&gt;0,PPMT('Assumptions (Nuclear)'!$V$7,Model!AD1,'Assumptions (Nuclear)'!$V$10,'Assumptions (Nuclear)'!$V$5*Model!$AT$1129*AVERAGE('Assumptions (Nuclear)'!$AM$2:$AR$2)/10^9),0)</f>
        <v>-0.8511918366</v>
      </c>
      <c r="BB1229" s="160">
        <f>IF($AT$1129&gt;0,PPMT('Assumptions (Nuclear)'!$V$7,Model!AE1,'Assumptions (Nuclear)'!$V$10,'Assumptions (Nuclear)'!$V$5*Model!$AT$1129*AVERAGE('Assumptions (Nuclear)'!$AM$2:$AR$2)/10^9),0)</f>
        <v>-0.8916234488</v>
      </c>
      <c r="BC1229" s="160">
        <f>IF($AT$1129&gt;0,PPMT('Assumptions (Nuclear)'!$V$7,Model!AF1,'Assumptions (Nuclear)'!$V$10,'Assumptions (Nuclear)'!$V$5*Model!$AT$1129*AVERAGE('Assumptions (Nuclear)'!$AM$2:$AR$2)/10^9),0)</f>
        <v>-0.9339755626</v>
      </c>
      <c r="BD1229" s="160">
        <f>IF($AT$1129&gt;0,PPMT('Assumptions (Nuclear)'!$V$7,Model!AG1,'Assumptions (Nuclear)'!$V$10,'Assumptions (Nuclear)'!$V$5*Model!$AT$1129*AVERAGE('Assumptions (Nuclear)'!$AM$2:$AR$2)/10^9),0)</f>
        <v>-0.9783394019</v>
      </c>
      <c r="BE1229" s="160">
        <f>IF($AT$1129&gt;0,PPMT('Assumptions (Nuclear)'!$V$7,Model!AH1,'Assumptions (Nuclear)'!$V$10,'Assumptions (Nuclear)'!$V$5*Model!$AT$1129*AVERAGE('Assumptions (Nuclear)'!$AM$2:$AR$2)/10^9),0)</f>
        <v>-1.024810523</v>
      </c>
      <c r="BF1229" s="160">
        <f>IF($AT$1129&gt;0,PPMT('Assumptions (Nuclear)'!$V$7,Model!AI1,'Assumptions (Nuclear)'!$V$10,'Assumptions (Nuclear)'!$V$5*Model!$AT$1129*AVERAGE('Assumptions (Nuclear)'!$AM$2:$AR$2)/10^9),0)</f>
        <v>-1.073489023</v>
      </c>
      <c r="BG1229" s="160">
        <f>IF($AT$1129&gt;0,PPMT('Assumptions (Nuclear)'!$V$7,Model!AJ1,'Assumptions (Nuclear)'!$V$10,'Assumptions (Nuclear)'!$V$5*Model!$AT$1129*AVERAGE('Assumptions (Nuclear)'!$AM$2:$AR$2)/10^9),0)</f>
        <v>-1.124479752</v>
      </c>
      <c r="BH1229" s="160">
        <f>IF($AT$1129&gt;0,PPMT('Assumptions (Nuclear)'!$V$7,Model!AK1,'Assumptions (Nuclear)'!$V$10,'Assumptions (Nuclear)'!$V$5*Model!$AT$1129*AVERAGE('Assumptions (Nuclear)'!$AM$2:$AR$2)/10^9),0)</f>
        <v>-1.17789254</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-0.2381326763</v>
      </c>
      <c r="AV1230" s="160">
        <f>IF($AU$1129&gt;0,PPMT('Assumptions (Nuclear)'!$V$7,Model!X1,'Assumptions (Nuclear)'!$V$10,'Assumptions (Nuclear)'!$V$5*Model!$AU$1129*AVERAGE('Assumptions (Nuclear)'!$AN$2:$AS$2)/10^9),0)</f>
        <v>-0.2494439784</v>
      </c>
      <c r="AW1230" s="160">
        <f>IF($AU$1129&gt;0,PPMT('Assumptions (Nuclear)'!$V$7,Model!Y1,'Assumptions (Nuclear)'!$V$10,'Assumptions (Nuclear)'!$V$5*Model!$AU$1129*AVERAGE('Assumptions (Nuclear)'!$AN$2:$AS$2)/10^9),0)</f>
        <v>-0.2612925674</v>
      </c>
      <c r="AX1230" s="160">
        <f>IF($AU$1129&gt;0,PPMT('Assumptions (Nuclear)'!$V$7,Model!Z1,'Assumptions (Nuclear)'!$V$10,'Assumptions (Nuclear)'!$V$5*Model!$AU$1129*AVERAGE('Assumptions (Nuclear)'!$AN$2:$AS$2)/10^9),0)</f>
        <v>-0.2737039644</v>
      </c>
      <c r="AY1230" s="160">
        <f>IF($AU$1129&gt;0,PPMT('Assumptions (Nuclear)'!$V$7,Model!AA1,'Assumptions (Nuclear)'!$V$10,'Assumptions (Nuclear)'!$V$5*Model!$AU$1129*AVERAGE('Assumptions (Nuclear)'!$AN$2:$AS$2)/10^9),0)</f>
        <v>-0.2867049027</v>
      </c>
      <c r="AZ1230" s="160">
        <f>IF($AU$1129&gt;0,PPMT('Assumptions (Nuclear)'!$V$7,Model!AB1,'Assumptions (Nuclear)'!$V$10,'Assumptions (Nuclear)'!$V$5*Model!$AU$1129*AVERAGE('Assumptions (Nuclear)'!$AN$2:$AS$2)/10^9),0)</f>
        <v>-0.3003233855</v>
      </c>
      <c r="BA1230" s="160">
        <f>IF($AU$1129&gt;0,PPMT('Assumptions (Nuclear)'!$V$7,Model!AC1,'Assumptions (Nuclear)'!$V$10,'Assumptions (Nuclear)'!$V$5*Model!$AU$1129*AVERAGE('Assumptions (Nuclear)'!$AN$2:$AS$2)/10^9),0)</f>
        <v>-0.3145887463</v>
      </c>
      <c r="BB1230" s="160">
        <f>IF($AU$1129&gt;0,PPMT('Assumptions (Nuclear)'!$V$7,Model!AD1,'Assumptions (Nuclear)'!$V$10,'Assumptions (Nuclear)'!$V$5*Model!$AU$1129*AVERAGE('Assumptions (Nuclear)'!$AN$2:$AS$2)/10^9),0)</f>
        <v>-0.3295317118</v>
      </c>
      <c r="BC1230" s="160">
        <f>IF($AU$1129&gt;0,PPMT('Assumptions (Nuclear)'!$V$7,Model!AE1,'Assumptions (Nuclear)'!$V$10,'Assumptions (Nuclear)'!$V$5*Model!$AU$1129*AVERAGE('Assumptions (Nuclear)'!$AN$2:$AS$2)/10^9),0)</f>
        <v>-0.3451844681</v>
      </c>
      <c r="BD1230" s="160">
        <f>IF($AU$1129&gt;0,PPMT('Assumptions (Nuclear)'!$V$7,Model!AF1,'Assumptions (Nuclear)'!$V$10,'Assumptions (Nuclear)'!$V$5*Model!$AU$1129*AVERAGE('Assumptions (Nuclear)'!$AN$2:$AS$2)/10^9),0)</f>
        <v>-0.3615807303</v>
      </c>
      <c r="BE1230" s="160">
        <f>IF($AU$1129&gt;0,PPMT('Assumptions (Nuclear)'!$V$7,Model!AG1,'Assumptions (Nuclear)'!$V$10,'Assumptions (Nuclear)'!$V$5*Model!$AU$1129*AVERAGE('Assumptions (Nuclear)'!$AN$2:$AS$2)/10^9),0)</f>
        <v>-0.378755815</v>
      </c>
      <c r="BF1230" s="160">
        <f>IF($AU$1129&gt;0,PPMT('Assumptions (Nuclear)'!$V$7,Model!AH1,'Assumptions (Nuclear)'!$V$10,'Assumptions (Nuclear)'!$V$5*Model!$AU$1129*AVERAGE('Assumptions (Nuclear)'!$AN$2:$AS$2)/10^9),0)</f>
        <v>-0.3967467163</v>
      </c>
      <c r="BG1230" s="160">
        <f>IF($AU$1129&gt;0,PPMT('Assumptions (Nuclear)'!$V$7,Model!AI1,'Assumptions (Nuclear)'!$V$10,'Assumptions (Nuclear)'!$V$5*Model!$AU$1129*AVERAGE('Assumptions (Nuclear)'!$AN$2:$AS$2)/10^9),0)</f>
        <v>-0.4155921853</v>
      </c>
      <c r="BH1230" s="160">
        <f>IF($AU$1129&gt;0,PPMT('Assumptions (Nuclear)'!$V$7,Model!AJ1,'Assumptions (Nuclear)'!$V$10,'Assumptions (Nuclear)'!$V$5*Model!$AU$1129*AVERAGE('Assumptions (Nuclear)'!$AN$2:$AS$2)/10^9),0)</f>
        <v>-0.4353328141</v>
      </c>
      <c r="BI1230" s="160">
        <f>IF($AU$1129&gt;0,PPMT('Assumptions (Nuclear)'!$V$7,Model!AK1,'Assumptions (Nuclear)'!$V$10,'Assumptions (Nuclear)'!$V$5*Model!$AU$1129*AVERAGE('Assumptions (Nuclear)'!$AN$2:$AS$2)/10^9),0)</f>
        <v>-0.4560111227</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-0.01582629897</v>
      </c>
      <c r="AW1231" s="160">
        <f>IF($AV$1129&gt;0,PPMT('Assumptions (Nuclear)'!$V$7,Model!X1,'Assumptions (Nuclear)'!$V$10,'Assumptions (Nuclear)'!$V$5*Model!$AV$1129*AVERAGE('Assumptions (Nuclear)'!$AO$2:$AT$2)/10^9),0)</f>
        <v>-0.01657804817</v>
      </c>
      <c r="AX1231" s="160">
        <f>IF($AV$1129&gt;0,PPMT('Assumptions (Nuclear)'!$V$7,Model!Y1,'Assumptions (Nuclear)'!$V$10,'Assumptions (Nuclear)'!$V$5*Model!$AV$1129*AVERAGE('Assumptions (Nuclear)'!$AO$2:$AT$2)/10^9),0)</f>
        <v>-0.01736550546</v>
      </c>
      <c r="AY1231" s="160">
        <f>IF($AV$1129&gt;0,PPMT('Assumptions (Nuclear)'!$V$7,Model!Z1,'Assumptions (Nuclear)'!$V$10,'Assumptions (Nuclear)'!$V$5*Model!$AV$1129*AVERAGE('Assumptions (Nuclear)'!$AO$2:$AT$2)/10^9),0)</f>
        <v>-0.01819036697</v>
      </c>
      <c r="AZ1231" s="160">
        <f>IF($AV$1129&gt;0,PPMT('Assumptions (Nuclear)'!$V$7,Model!AA1,'Assumptions (Nuclear)'!$V$10,'Assumptions (Nuclear)'!$V$5*Model!$AV$1129*AVERAGE('Assumptions (Nuclear)'!$AO$2:$AT$2)/10^9),0)</f>
        <v>-0.0190544094</v>
      </c>
      <c r="BA1231" s="160">
        <f>IF($AV$1129&gt;0,PPMT('Assumptions (Nuclear)'!$V$7,Model!AB1,'Assumptions (Nuclear)'!$V$10,'Assumptions (Nuclear)'!$V$5*Model!$AV$1129*AVERAGE('Assumptions (Nuclear)'!$AO$2:$AT$2)/10^9),0)</f>
        <v>-0.01995949385</v>
      </c>
      <c r="BB1231" s="160">
        <f>IF($AV$1129&gt;0,PPMT('Assumptions (Nuclear)'!$V$7,Model!AC1,'Assumptions (Nuclear)'!$V$10,'Assumptions (Nuclear)'!$V$5*Model!$AV$1129*AVERAGE('Assumptions (Nuclear)'!$AO$2:$AT$2)/10^9),0)</f>
        <v>-0.02090756981</v>
      </c>
      <c r="BC1231" s="160">
        <f>IF($AV$1129&gt;0,PPMT('Assumptions (Nuclear)'!$V$7,Model!AD1,'Assumptions (Nuclear)'!$V$10,'Assumptions (Nuclear)'!$V$5*Model!$AV$1129*AVERAGE('Assumptions (Nuclear)'!$AO$2:$AT$2)/10^9),0)</f>
        <v>-0.02190067937</v>
      </c>
      <c r="BD1231" s="160">
        <f>IF($AV$1129&gt;0,PPMT('Assumptions (Nuclear)'!$V$7,Model!AE1,'Assumptions (Nuclear)'!$V$10,'Assumptions (Nuclear)'!$V$5*Model!$AV$1129*AVERAGE('Assumptions (Nuclear)'!$AO$2:$AT$2)/10^9),0)</f>
        <v>-0.02294096164</v>
      </c>
      <c r="BE1231" s="160">
        <f>IF($AV$1129&gt;0,PPMT('Assumptions (Nuclear)'!$V$7,Model!AF1,'Assumptions (Nuclear)'!$V$10,'Assumptions (Nuclear)'!$V$5*Model!$AV$1129*AVERAGE('Assumptions (Nuclear)'!$AO$2:$AT$2)/10^9),0)</f>
        <v>-0.02403065732</v>
      </c>
      <c r="BF1231" s="160">
        <f>IF($AV$1129&gt;0,PPMT('Assumptions (Nuclear)'!$V$7,Model!AG1,'Assumptions (Nuclear)'!$V$10,'Assumptions (Nuclear)'!$V$5*Model!$AV$1129*AVERAGE('Assumptions (Nuclear)'!$AO$2:$AT$2)/10^9),0)</f>
        <v>-0.02517211354</v>
      </c>
      <c r="BG1231" s="160">
        <f>IF($AV$1129&gt;0,PPMT('Assumptions (Nuclear)'!$V$7,Model!AH1,'Assumptions (Nuclear)'!$V$10,'Assumptions (Nuclear)'!$V$5*Model!$AV$1129*AVERAGE('Assumptions (Nuclear)'!$AO$2:$AT$2)/10^9),0)</f>
        <v>-0.02636778894</v>
      </c>
      <c r="BH1231" s="160">
        <f>IF($AV$1129&gt;0,PPMT('Assumptions (Nuclear)'!$V$7,Model!AI1,'Assumptions (Nuclear)'!$V$10,'Assumptions (Nuclear)'!$V$5*Model!$AV$1129*AVERAGE('Assumptions (Nuclear)'!$AO$2:$AT$2)/10^9),0)</f>
        <v>-0.02762025891</v>
      </c>
      <c r="BI1231" s="160">
        <f>IF($AV$1129&gt;0,PPMT('Assumptions (Nuclear)'!$V$7,Model!AJ1,'Assumptions (Nuclear)'!$V$10,'Assumptions (Nuclear)'!$V$5*Model!$AV$1129*AVERAGE('Assumptions (Nuclear)'!$AO$2:$AT$2)/10^9),0)</f>
        <v>-0.02893222121</v>
      </c>
      <c r="BJ1231" s="160">
        <f>IF($AV$1129&gt;0,PPMT('Assumptions (Nuclear)'!$V$7,Model!AK1,'Assumptions (Nuclear)'!$V$10,'Assumptions (Nuclear)'!$V$5*Model!$AV$1129*AVERAGE('Assumptions (Nuclear)'!$AO$2:$AT$2)/10^9),0)</f>
        <v>-0.03030650172</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-0.436124417</v>
      </c>
      <c r="AX1232" s="160">
        <f>IF($AW$1129&gt;0,PPMT('Assumptions (Nuclear)'!$V$7,Model!X1,'Assumptions (Nuclear)'!$V$10,'Assumptions (Nuclear)'!$V$5*Model!$AW$1129*AVERAGE('Assumptions (Nuclear)'!$AP$2:$AU$2)/10^9),0)</f>
        <v>-0.4568403268</v>
      </c>
      <c r="AY1232" s="160">
        <f>IF($AW$1129&gt;0,PPMT('Assumptions (Nuclear)'!$V$7,Model!Y1,'Assumptions (Nuclear)'!$V$10,'Assumptions (Nuclear)'!$V$5*Model!$AW$1129*AVERAGE('Assumptions (Nuclear)'!$AP$2:$AU$2)/10^9),0)</f>
        <v>-0.4785402424</v>
      </c>
      <c r="AZ1232" s="160">
        <f>IF($AW$1129&gt;0,PPMT('Assumptions (Nuclear)'!$V$7,Model!Z1,'Assumptions (Nuclear)'!$V$10,'Assumptions (Nuclear)'!$V$5*Model!$AW$1129*AVERAGE('Assumptions (Nuclear)'!$AP$2:$AU$2)/10^9),0)</f>
        <v>-0.5012709039</v>
      </c>
      <c r="BA1232" s="160">
        <f>IF($AW$1129&gt;0,PPMT('Assumptions (Nuclear)'!$V$7,Model!AA1,'Assumptions (Nuclear)'!$V$10,'Assumptions (Nuclear)'!$V$5*Model!$AW$1129*AVERAGE('Assumptions (Nuclear)'!$AP$2:$AU$2)/10^9),0)</f>
        <v>-0.5250812718</v>
      </c>
      <c r="BB1232" s="160">
        <f>IF($AW$1129&gt;0,PPMT('Assumptions (Nuclear)'!$V$7,Model!AB1,'Assumptions (Nuclear)'!$V$10,'Assumptions (Nuclear)'!$V$5*Model!$AW$1129*AVERAGE('Assumptions (Nuclear)'!$AP$2:$AU$2)/10^9),0)</f>
        <v>-0.5500226322</v>
      </c>
      <c r="BC1232" s="160">
        <f>IF($AW$1129&gt;0,PPMT('Assumptions (Nuclear)'!$V$7,Model!AC1,'Assumptions (Nuclear)'!$V$10,'Assumptions (Nuclear)'!$V$5*Model!$AW$1129*AVERAGE('Assumptions (Nuclear)'!$AP$2:$AU$2)/10^9),0)</f>
        <v>-0.5761487072</v>
      </c>
      <c r="BD1232" s="160">
        <f>IF($AW$1129&gt;0,PPMT('Assumptions (Nuclear)'!$V$7,Model!AD1,'Assumptions (Nuclear)'!$V$10,'Assumptions (Nuclear)'!$V$5*Model!$AW$1129*AVERAGE('Assumptions (Nuclear)'!$AP$2:$AU$2)/10^9),0)</f>
        <v>-0.6035157708</v>
      </c>
      <c r="BE1232" s="160">
        <f>IF($AW$1129&gt;0,PPMT('Assumptions (Nuclear)'!$V$7,Model!AE1,'Assumptions (Nuclear)'!$V$10,'Assumptions (Nuclear)'!$V$5*Model!$AW$1129*AVERAGE('Assumptions (Nuclear)'!$AP$2:$AU$2)/10^9),0)</f>
        <v>-0.63218277</v>
      </c>
      <c r="BF1232" s="160">
        <f>IF($AW$1129&gt;0,PPMT('Assumptions (Nuclear)'!$V$7,Model!AF1,'Assumptions (Nuclear)'!$V$10,'Assumptions (Nuclear)'!$V$5*Model!$AW$1129*AVERAGE('Assumptions (Nuclear)'!$AP$2:$AU$2)/10^9),0)</f>
        <v>-0.6622114515</v>
      </c>
      <c r="BG1232" s="160">
        <f>IF($AW$1129&gt;0,PPMT('Assumptions (Nuclear)'!$V$7,Model!AG1,'Assumptions (Nuclear)'!$V$10,'Assumptions (Nuclear)'!$V$5*Model!$AW$1129*AVERAGE('Assumptions (Nuclear)'!$AP$2:$AU$2)/10^9),0)</f>
        <v>-0.6936664955</v>
      </c>
      <c r="BH1232" s="160">
        <f>IF($AW$1129&gt;0,PPMT('Assumptions (Nuclear)'!$V$7,Model!AH1,'Assumptions (Nuclear)'!$V$10,'Assumptions (Nuclear)'!$V$5*Model!$AW$1129*AVERAGE('Assumptions (Nuclear)'!$AP$2:$AU$2)/10^9),0)</f>
        <v>-0.726615654</v>
      </c>
      <c r="BI1232" s="160">
        <f>IF($AW$1129&gt;0,PPMT('Assumptions (Nuclear)'!$V$7,Model!AI1,'Assumptions (Nuclear)'!$V$10,'Assumptions (Nuclear)'!$V$5*Model!$AW$1129*AVERAGE('Assumptions (Nuclear)'!$AP$2:$AU$2)/10^9),0)</f>
        <v>-0.7611298976</v>
      </c>
      <c r="BJ1232" s="160">
        <f>IF($AW$1129&gt;0,PPMT('Assumptions (Nuclear)'!$V$7,Model!AJ1,'Assumptions (Nuclear)'!$V$10,'Assumptions (Nuclear)'!$V$5*Model!$AW$1129*AVERAGE('Assumptions (Nuclear)'!$AP$2:$AU$2)/10^9),0)</f>
        <v>-0.7972835677</v>
      </c>
      <c r="BK1232" s="160">
        <f>IF($AW$1129&gt;0,PPMT('Assumptions (Nuclear)'!$V$7,Model!AK1,'Assumptions (Nuclear)'!$V$10,'Assumptions (Nuclear)'!$V$5*Model!$AW$1129*AVERAGE('Assumptions (Nuclear)'!$AP$2:$AU$2)/10^9),0)</f>
        <v>-0.8351545372</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-0.5160582504</v>
      </c>
      <c r="AY1233" s="160">
        <f>IF($AX$1129&gt;0,PPMT('Assumptions (Nuclear)'!$V$7,Model!X1,'Assumptions (Nuclear)'!$V$10,'Assumptions (Nuclear)'!$V$5*Model!$AX$1129*AVERAGE('Assumptions (Nuclear)'!$AQ$2:$AV$2)/10^9),0)</f>
        <v>-0.5405710173</v>
      </c>
      <c r="AZ1233" s="160">
        <f>IF($AX$1129&gt;0,PPMT('Assumptions (Nuclear)'!$V$7,Model!Y1,'Assumptions (Nuclear)'!$V$10,'Assumptions (Nuclear)'!$V$5*Model!$AX$1129*AVERAGE('Assumptions (Nuclear)'!$AQ$2:$AV$2)/10^9),0)</f>
        <v>-0.5662481406</v>
      </c>
      <c r="BA1233" s="160">
        <f>IF($AX$1129&gt;0,PPMT('Assumptions (Nuclear)'!$V$7,Model!Z1,'Assumptions (Nuclear)'!$V$10,'Assumptions (Nuclear)'!$V$5*Model!$AX$1129*AVERAGE('Assumptions (Nuclear)'!$AQ$2:$AV$2)/10^9),0)</f>
        <v>-0.5931449273</v>
      </c>
      <c r="BB1233" s="160">
        <f>IF($AX$1129&gt;0,PPMT('Assumptions (Nuclear)'!$V$7,Model!AA1,'Assumptions (Nuclear)'!$V$10,'Assumptions (Nuclear)'!$V$5*Model!$AX$1129*AVERAGE('Assumptions (Nuclear)'!$AQ$2:$AV$2)/10^9),0)</f>
        <v>-0.6213193113</v>
      </c>
      <c r="BC1233" s="160">
        <f>IF($AX$1129&gt;0,PPMT('Assumptions (Nuclear)'!$V$7,Model!AB1,'Assumptions (Nuclear)'!$V$10,'Assumptions (Nuclear)'!$V$5*Model!$AX$1129*AVERAGE('Assumptions (Nuclear)'!$AQ$2:$AV$2)/10^9),0)</f>
        <v>-0.6508319786</v>
      </c>
      <c r="BD1233" s="160">
        <f>IF($AX$1129&gt;0,PPMT('Assumptions (Nuclear)'!$V$7,Model!AC1,'Assumptions (Nuclear)'!$V$10,'Assumptions (Nuclear)'!$V$5*Model!$AX$1129*AVERAGE('Assumptions (Nuclear)'!$AQ$2:$AV$2)/10^9),0)</f>
        <v>-0.6817464976</v>
      </c>
      <c r="BE1233" s="160">
        <f>IF($AX$1129&gt;0,PPMT('Assumptions (Nuclear)'!$V$7,Model!AD1,'Assumptions (Nuclear)'!$V$10,'Assumptions (Nuclear)'!$V$5*Model!$AX$1129*AVERAGE('Assumptions (Nuclear)'!$AQ$2:$AV$2)/10^9),0)</f>
        <v>-0.7141294562</v>
      </c>
      <c r="BF1233" s="160">
        <f>IF($AX$1129&gt;0,PPMT('Assumptions (Nuclear)'!$V$7,Model!AE1,'Assumptions (Nuclear)'!$V$10,'Assumptions (Nuclear)'!$V$5*Model!$AX$1129*AVERAGE('Assumptions (Nuclear)'!$AQ$2:$AV$2)/10^9),0)</f>
        <v>-0.7480506054</v>
      </c>
      <c r="BG1233" s="160">
        <f>IF($AX$1129&gt;0,PPMT('Assumptions (Nuclear)'!$V$7,Model!AF1,'Assumptions (Nuclear)'!$V$10,'Assumptions (Nuclear)'!$V$5*Model!$AX$1129*AVERAGE('Assumptions (Nuclear)'!$AQ$2:$AV$2)/10^9),0)</f>
        <v>-0.7835830091</v>
      </c>
      <c r="BH1233" s="160">
        <f>IF($AX$1129&gt;0,PPMT('Assumptions (Nuclear)'!$V$7,Model!AG1,'Assumptions (Nuclear)'!$V$10,'Assumptions (Nuclear)'!$V$5*Model!$AX$1129*AVERAGE('Assumptions (Nuclear)'!$AQ$2:$AV$2)/10^9),0)</f>
        <v>-0.8208032021</v>
      </c>
      <c r="BI1233" s="160">
        <f>IF($AX$1129&gt;0,PPMT('Assumptions (Nuclear)'!$V$7,Model!AH1,'Assumptions (Nuclear)'!$V$10,'Assumptions (Nuclear)'!$V$5*Model!$AX$1129*AVERAGE('Assumptions (Nuclear)'!$AQ$2:$AV$2)/10^9),0)</f>
        <v>-0.8597913542</v>
      </c>
      <c r="BJ1233" s="160">
        <f>IF($AX$1129&gt;0,PPMT('Assumptions (Nuclear)'!$V$7,Model!AI1,'Assumptions (Nuclear)'!$V$10,'Assumptions (Nuclear)'!$V$5*Model!$AX$1129*AVERAGE('Assumptions (Nuclear)'!$AQ$2:$AV$2)/10^9),0)</f>
        <v>-0.9006314435</v>
      </c>
      <c r="BK1233" s="160">
        <f>IF($AX$1129&gt;0,PPMT('Assumptions (Nuclear)'!$V$7,Model!AJ1,'Assumptions (Nuclear)'!$V$10,'Assumptions (Nuclear)'!$V$5*Model!$AX$1129*AVERAGE('Assumptions (Nuclear)'!$AQ$2:$AV$2)/10^9),0)</f>
        <v>-0.943411437</v>
      </c>
      <c r="BL1233" s="160">
        <f>IF($AX$1129&gt;0,PPMT('Assumptions (Nuclear)'!$V$7,Model!AK1,'Assumptions (Nuclear)'!$V$10,'Assumptions (Nuclear)'!$V$5*Model!$AX$1129*AVERAGE('Assumptions (Nuclear)'!$AQ$2:$AV$2)/10^9),0)</f>
        <v>-0.9882234803</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-0.2468402109</v>
      </c>
      <c r="AZ1234" s="160">
        <f>IF($AY$1129&gt;0,PPMT('Assumptions (Nuclear)'!$V$7,Model!X1,'Assumptions (Nuclear)'!$V$10,'Assumptions (Nuclear)'!$V$5*Model!$AY$1129*AVERAGE('Assumptions (Nuclear)'!$AR$2:$AW$2)/10^9),0)</f>
        <v>-0.258565121</v>
      </c>
      <c r="BA1234" s="160">
        <f>IF($AY$1129&gt;0,PPMT('Assumptions (Nuclear)'!$V$7,Model!Y1,'Assumptions (Nuclear)'!$V$10,'Assumptions (Nuclear)'!$V$5*Model!$AY$1129*AVERAGE('Assumptions (Nuclear)'!$AR$2:$AW$2)/10^9),0)</f>
        <v>-0.2708469642</v>
      </c>
      <c r="BB1234" s="160">
        <f>IF($AY$1129&gt;0,PPMT('Assumptions (Nuclear)'!$V$7,Model!Z1,'Assumptions (Nuclear)'!$V$10,'Assumptions (Nuclear)'!$V$5*Model!$AY$1129*AVERAGE('Assumptions (Nuclear)'!$AR$2:$AW$2)/10^9),0)</f>
        <v>-0.283712195</v>
      </c>
      <c r="BC1234" s="160">
        <f>IF($AY$1129&gt;0,PPMT('Assumptions (Nuclear)'!$V$7,Model!AA1,'Assumptions (Nuclear)'!$V$10,'Assumptions (Nuclear)'!$V$5*Model!$AY$1129*AVERAGE('Assumptions (Nuclear)'!$AR$2:$AW$2)/10^9),0)</f>
        <v>-0.2971885243</v>
      </c>
      <c r="BD1234" s="160">
        <f>IF($AY$1129&gt;0,PPMT('Assumptions (Nuclear)'!$V$7,Model!AB1,'Assumptions (Nuclear)'!$V$10,'Assumptions (Nuclear)'!$V$5*Model!$AY$1129*AVERAGE('Assumptions (Nuclear)'!$AR$2:$AW$2)/10^9),0)</f>
        <v>-0.3113049792</v>
      </c>
      <c r="BE1234" s="160">
        <f>IF($AY$1129&gt;0,PPMT('Assumptions (Nuclear)'!$V$7,Model!AC1,'Assumptions (Nuclear)'!$V$10,'Assumptions (Nuclear)'!$V$5*Model!$AY$1129*AVERAGE('Assumptions (Nuclear)'!$AR$2:$AW$2)/10^9),0)</f>
        <v>-0.3260919657</v>
      </c>
      <c r="BF1234" s="160">
        <f>IF($AY$1129&gt;0,PPMT('Assumptions (Nuclear)'!$V$7,Model!AD1,'Assumptions (Nuclear)'!$V$10,'Assumptions (Nuclear)'!$V$5*Model!$AY$1129*AVERAGE('Assumptions (Nuclear)'!$AR$2:$AW$2)/10^9),0)</f>
        <v>-0.3415813341</v>
      </c>
      <c r="BG1234" s="160">
        <f>IF($AY$1129&gt;0,PPMT('Assumptions (Nuclear)'!$V$7,Model!AE1,'Assumptions (Nuclear)'!$V$10,'Assumptions (Nuclear)'!$V$5*Model!$AY$1129*AVERAGE('Assumptions (Nuclear)'!$AR$2:$AW$2)/10^9),0)</f>
        <v>-0.3578064474</v>
      </c>
      <c r="BH1234" s="160">
        <f>IF($AY$1129&gt;0,PPMT('Assumptions (Nuclear)'!$V$7,Model!AF1,'Assumptions (Nuclear)'!$V$10,'Assumptions (Nuclear)'!$V$5*Model!$AY$1129*AVERAGE('Assumptions (Nuclear)'!$AR$2:$AW$2)/10^9),0)</f>
        <v>-0.3748022537</v>
      </c>
      <c r="BI1234" s="160">
        <f>IF($AY$1129&gt;0,PPMT('Assumptions (Nuclear)'!$V$7,Model!AG1,'Assumptions (Nuclear)'!$V$10,'Assumptions (Nuclear)'!$V$5*Model!$AY$1129*AVERAGE('Assumptions (Nuclear)'!$AR$2:$AW$2)/10^9),0)</f>
        <v>-0.3926053607</v>
      </c>
      <c r="BJ1234" s="160">
        <f>IF($AY$1129&gt;0,PPMT('Assumptions (Nuclear)'!$V$7,Model!AH1,'Assumptions (Nuclear)'!$V$10,'Assumptions (Nuclear)'!$V$5*Model!$AY$1129*AVERAGE('Assumptions (Nuclear)'!$AR$2:$AW$2)/10^9),0)</f>
        <v>-0.4112541154</v>
      </c>
      <c r="BK1234" s="160">
        <f>IF($AY$1129&gt;0,PPMT('Assumptions (Nuclear)'!$V$7,Model!AI1,'Assumptions (Nuclear)'!$V$10,'Assumptions (Nuclear)'!$V$5*Model!$AY$1129*AVERAGE('Assumptions (Nuclear)'!$AR$2:$AW$2)/10^9),0)</f>
        <v>-0.4307886858</v>
      </c>
      <c r="BL1234" s="160">
        <f>IF($AY$1129&gt;0,PPMT('Assumptions (Nuclear)'!$V$7,Model!AJ1,'Assumptions (Nuclear)'!$V$10,'Assumptions (Nuclear)'!$V$5*Model!$AY$1129*AVERAGE('Assumptions (Nuclear)'!$AR$2:$AW$2)/10^9),0)</f>
        <v>-0.4512511484</v>
      </c>
      <c r="BM1234" s="160">
        <f>IF($AY$1129&gt;0,PPMT('Assumptions (Nuclear)'!$V$7,Model!AK1,'Assumptions (Nuclear)'!$V$10,'Assumptions (Nuclear)'!$V$5*Model!$AY$1129*AVERAGE('Assumptions (Nuclear)'!$AR$2:$AW$2)/10^9),0)</f>
        <v>-0.472685578</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-0.4250482149</v>
      </c>
      <c r="BA1235" s="160">
        <f>IF($AZ$1129&gt;0,PPMT('Assumptions (Nuclear)'!$V$7,Model!X1,'Assumptions (Nuclear)'!$V$10,'Assumptions (Nuclear)'!$V$5*Model!$AZ$1129*AVERAGE('Assumptions (Nuclear)'!$AS$2:$AX$2)/10^9),0)</f>
        <v>-0.4452380051</v>
      </c>
      <c r="BB1235" s="160">
        <f>IF($AZ$1129&gt;0,PPMT('Assumptions (Nuclear)'!$V$7,Model!Y1,'Assumptions (Nuclear)'!$V$10,'Assumptions (Nuclear)'!$V$5*Model!$AZ$1129*AVERAGE('Assumptions (Nuclear)'!$AS$2:$AX$2)/10^9),0)</f>
        <v>-0.4663868103</v>
      </c>
      <c r="BC1235" s="160">
        <f>IF($AZ$1129&gt;0,PPMT('Assumptions (Nuclear)'!$V$7,Model!Z1,'Assumptions (Nuclear)'!$V$10,'Assumptions (Nuclear)'!$V$5*Model!$AZ$1129*AVERAGE('Assumptions (Nuclear)'!$AS$2:$AX$2)/10^9),0)</f>
        <v>-0.4885401838</v>
      </c>
      <c r="BD1235" s="160">
        <f>IF($AZ$1129&gt;0,PPMT('Assumptions (Nuclear)'!$V$7,Model!AA1,'Assumptions (Nuclear)'!$V$10,'Assumptions (Nuclear)'!$V$5*Model!$AZ$1129*AVERAGE('Assumptions (Nuclear)'!$AS$2:$AX$2)/10^9),0)</f>
        <v>-0.5117458425</v>
      </c>
      <c r="BE1235" s="160">
        <f>IF($AZ$1129&gt;0,PPMT('Assumptions (Nuclear)'!$V$7,Model!AB1,'Assumptions (Nuclear)'!$V$10,'Assumptions (Nuclear)'!$V$5*Model!$AZ$1129*AVERAGE('Assumptions (Nuclear)'!$AS$2:$AX$2)/10^9),0)</f>
        <v>-0.5360537701</v>
      </c>
      <c r="BF1235" s="160">
        <f>IF($AZ$1129&gt;0,PPMT('Assumptions (Nuclear)'!$V$7,Model!AC1,'Assumptions (Nuclear)'!$V$10,'Assumptions (Nuclear)'!$V$5*Model!$AZ$1129*AVERAGE('Assumptions (Nuclear)'!$AS$2:$AX$2)/10^9),0)</f>
        <v>-0.5615163241</v>
      </c>
      <c r="BG1235" s="160">
        <f>IF($AZ$1129&gt;0,PPMT('Assumptions (Nuclear)'!$V$7,Model!AD1,'Assumptions (Nuclear)'!$V$10,'Assumptions (Nuclear)'!$V$5*Model!$AZ$1129*AVERAGE('Assumptions (Nuclear)'!$AS$2:$AX$2)/10^9),0)</f>
        <v>-0.5881883495</v>
      </c>
      <c r="BH1235" s="160">
        <f>IF($AZ$1129&gt;0,PPMT('Assumptions (Nuclear)'!$V$7,Model!AE1,'Assumptions (Nuclear)'!$V$10,'Assumptions (Nuclear)'!$V$5*Model!$AZ$1129*AVERAGE('Assumptions (Nuclear)'!$AS$2:$AX$2)/10^9),0)</f>
        <v>-0.6161272961</v>
      </c>
      <c r="BI1235" s="160">
        <f>IF($AZ$1129&gt;0,PPMT('Assumptions (Nuclear)'!$V$7,Model!AF1,'Assumptions (Nuclear)'!$V$10,'Assumptions (Nuclear)'!$V$5*Model!$AZ$1129*AVERAGE('Assumptions (Nuclear)'!$AS$2:$AX$2)/10^9),0)</f>
        <v>-0.6453933427</v>
      </c>
      <c r="BJ1235" s="160">
        <f>IF($AZ$1129&gt;0,PPMT('Assumptions (Nuclear)'!$V$7,Model!AG1,'Assumptions (Nuclear)'!$V$10,'Assumptions (Nuclear)'!$V$5*Model!$AZ$1129*AVERAGE('Assumptions (Nuclear)'!$AS$2:$AX$2)/10^9),0)</f>
        <v>-0.6760495265</v>
      </c>
      <c r="BK1235" s="160">
        <f>IF($AZ$1129&gt;0,PPMT('Assumptions (Nuclear)'!$V$7,Model!AH1,'Assumptions (Nuclear)'!$V$10,'Assumptions (Nuclear)'!$V$5*Model!$AZ$1129*AVERAGE('Assumptions (Nuclear)'!$AS$2:$AX$2)/10^9),0)</f>
        <v>-0.708161879</v>
      </c>
      <c r="BL1235" s="160">
        <f>IF($AZ$1129&gt;0,PPMT('Assumptions (Nuclear)'!$V$7,Model!AI1,'Assumptions (Nuclear)'!$V$10,'Assumptions (Nuclear)'!$V$5*Model!$AZ$1129*AVERAGE('Assumptions (Nuclear)'!$AS$2:$AX$2)/10^9),0)</f>
        <v>-0.7417995682</v>
      </c>
      <c r="BM1235" s="160">
        <f>IF($AZ$1129&gt;0,PPMT('Assumptions (Nuclear)'!$V$7,Model!AJ1,'Assumptions (Nuclear)'!$V$10,'Assumptions (Nuclear)'!$V$5*Model!$AZ$1129*AVERAGE('Assumptions (Nuclear)'!$AS$2:$AX$2)/10^9),0)</f>
        <v>-0.7770350477</v>
      </c>
      <c r="BN1235" s="160">
        <f>IF($AZ$1129&gt;0,PPMT('Assumptions (Nuclear)'!$V$7,Model!AK1,'Assumptions (Nuclear)'!$V$10,'Assumptions (Nuclear)'!$V$5*Model!$AZ$1129*AVERAGE('Assumptions (Nuclear)'!$AS$2:$AX$2)/10^9),0)</f>
        <v>-0.8139442125</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-0.01679640802</v>
      </c>
      <c r="BB1236" s="160">
        <f>IF($BA$1129&gt;0,PPMT('Assumptions (Nuclear)'!$V$7,Model!X1,'Assumptions (Nuclear)'!$V$10,'Assumptions (Nuclear)'!$V$5*Model!$BA$1129*AVERAGE('Assumptions (Nuclear)'!$AT$2:$AY$2)/10^9),0)</f>
        <v>-0.0175942374</v>
      </c>
      <c r="BC1236" s="160">
        <f>IF($BA$1129&gt;0,PPMT('Assumptions (Nuclear)'!$V$7,Model!Y1,'Assumptions (Nuclear)'!$V$10,'Assumptions (Nuclear)'!$V$5*Model!$BA$1129*AVERAGE('Assumptions (Nuclear)'!$AT$2:$AY$2)/10^9),0)</f>
        <v>-0.01842996368</v>
      </c>
      <c r="BD1236" s="160">
        <f>IF($BA$1129&gt;0,PPMT('Assumptions (Nuclear)'!$V$7,Model!Z1,'Assumptions (Nuclear)'!$V$10,'Assumptions (Nuclear)'!$V$5*Model!$BA$1129*AVERAGE('Assumptions (Nuclear)'!$AT$2:$AY$2)/10^9),0)</f>
        <v>-0.01930538696</v>
      </c>
      <c r="BE1236" s="160">
        <f>IF($BA$1129&gt;0,PPMT('Assumptions (Nuclear)'!$V$7,Model!AA1,'Assumptions (Nuclear)'!$V$10,'Assumptions (Nuclear)'!$V$5*Model!$BA$1129*AVERAGE('Assumptions (Nuclear)'!$AT$2:$AY$2)/10^9),0)</f>
        <v>-0.02022239284</v>
      </c>
      <c r="BF1236" s="160">
        <f>IF($BA$1129&gt;0,PPMT('Assumptions (Nuclear)'!$V$7,Model!AB1,'Assumptions (Nuclear)'!$V$10,'Assumptions (Nuclear)'!$V$5*Model!$BA$1129*AVERAGE('Assumptions (Nuclear)'!$AT$2:$AY$2)/10^9),0)</f>
        <v>-0.0211829565</v>
      </c>
      <c r="BG1236" s="160">
        <f>IF($BA$1129&gt;0,PPMT('Assumptions (Nuclear)'!$V$7,Model!AC1,'Assumptions (Nuclear)'!$V$10,'Assumptions (Nuclear)'!$V$5*Model!$BA$1129*AVERAGE('Assumptions (Nuclear)'!$AT$2:$AY$2)/10^9),0)</f>
        <v>-0.02218914693</v>
      </c>
      <c r="BH1236" s="160">
        <f>IF($BA$1129&gt;0,PPMT('Assumptions (Nuclear)'!$V$7,Model!AD1,'Assumptions (Nuclear)'!$V$10,'Assumptions (Nuclear)'!$V$5*Model!$BA$1129*AVERAGE('Assumptions (Nuclear)'!$AT$2:$AY$2)/10^9),0)</f>
        <v>-0.02324313141</v>
      </c>
      <c r="BI1236" s="160">
        <f>IF($BA$1129&gt;0,PPMT('Assumptions (Nuclear)'!$V$7,Model!AE1,'Assumptions (Nuclear)'!$V$10,'Assumptions (Nuclear)'!$V$5*Model!$BA$1129*AVERAGE('Assumptions (Nuclear)'!$AT$2:$AY$2)/10^9),0)</f>
        <v>-0.02434718015</v>
      </c>
      <c r="BJ1236" s="160">
        <f>IF($BA$1129&gt;0,PPMT('Assumptions (Nuclear)'!$V$7,Model!AF1,'Assumptions (Nuclear)'!$V$10,'Assumptions (Nuclear)'!$V$5*Model!$BA$1129*AVERAGE('Assumptions (Nuclear)'!$AT$2:$AY$2)/10^9),0)</f>
        <v>-0.02550367121</v>
      </c>
      <c r="BK1236" s="160">
        <f>IF($BA$1129&gt;0,PPMT('Assumptions (Nuclear)'!$V$7,Model!AG1,'Assumptions (Nuclear)'!$V$10,'Assumptions (Nuclear)'!$V$5*Model!$BA$1129*AVERAGE('Assumptions (Nuclear)'!$AT$2:$AY$2)/10^9),0)</f>
        <v>-0.02671509559</v>
      </c>
      <c r="BL1236" s="160">
        <f>IF($BA$1129&gt;0,PPMT('Assumptions (Nuclear)'!$V$7,Model!AH1,'Assumptions (Nuclear)'!$V$10,'Assumptions (Nuclear)'!$V$5*Model!$BA$1129*AVERAGE('Assumptions (Nuclear)'!$AT$2:$AY$2)/10^9),0)</f>
        <v>-0.02798406263</v>
      </c>
      <c r="BM1236" s="160">
        <f>IF($BA$1129&gt;0,PPMT('Assumptions (Nuclear)'!$V$7,Model!AI1,'Assumptions (Nuclear)'!$V$10,'Assumptions (Nuclear)'!$V$5*Model!$BA$1129*AVERAGE('Assumptions (Nuclear)'!$AT$2:$AY$2)/10^9),0)</f>
        <v>-0.02931330561</v>
      </c>
      <c r="BN1236" s="160">
        <f>IF($BA$1129&gt;0,PPMT('Assumptions (Nuclear)'!$V$7,Model!AJ1,'Assumptions (Nuclear)'!$V$10,'Assumptions (Nuclear)'!$V$5*Model!$BA$1129*AVERAGE('Assumptions (Nuclear)'!$AT$2:$AY$2)/10^9),0)</f>
        <v>-0.03070568762</v>
      </c>
      <c r="BO1236" s="160">
        <f>IF($BA$1129&gt;0,PPMT('Assumptions (Nuclear)'!$V$7,Model!AK1,'Assumptions (Nuclear)'!$V$10,'Assumptions (Nuclear)'!$V$5*Model!$BA$1129*AVERAGE('Assumptions (Nuclear)'!$AT$2:$AY$2)/10^9),0)</f>
        <v>-0.03216420778</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-0.1581584525</v>
      </c>
      <c r="T1237" s="177">
        <f t="array" ref="T1237">SUM(IF(ISERROR(T1238:T1288),"",T1238:T1288))</f>
        <v>-0.150690031</v>
      </c>
      <c r="U1237" s="177">
        <f t="array" ref="U1237">SUM(IF(ISERROR(U1238:U1288),"",U1238:U1288))</f>
        <v>-0.1428668594</v>
      </c>
      <c r="V1237" s="177">
        <f t="array" ref="V1237">SUM(IF(ISERROR(V1238:V1288),"",V1238:V1288))</f>
        <v>-0.1346720872</v>
      </c>
      <c r="W1237" s="177">
        <f t="array" ref="W1237">SUM(IF(ISERROR(W1238:W1288),"",W1238:W1288))</f>
        <v>-0.1260880633</v>
      </c>
      <c r="X1237" s="177">
        <f t="array" ref="X1237">SUM(IF(ISERROR(X1238:X1288),"",X1238:X1288))</f>
        <v>-0.128664241</v>
      </c>
      <c r="Y1237" s="177">
        <f t="array" ref="Y1237">SUM(IF(ISERROR(Y1238:Y1288),"",Y1238:Y1288))</f>
        <v>-0.1304527127</v>
      </c>
      <c r="Z1237" s="177">
        <f t="array" ref="Z1237">SUM(IF(ISERROR(Z1238:Z1288),"",Z1238:Z1288))</f>
        <v>-0.1314081912</v>
      </c>
      <c r="AA1237" s="177">
        <f t="array" ref="AA1237">SUM(IF(ISERROR(AA1238:AA1288),"",AA1238:AA1288))</f>
        <v>-0.1314666025</v>
      </c>
      <c r="AB1237" s="177">
        <f t="array" ref="AB1237">SUM(IF(ISERROR(AB1238:AB1288),"",AB1238:AB1288))</f>
        <v>-0.1305508676</v>
      </c>
      <c r="AC1237" s="177">
        <f t="array" ref="AC1237">SUM(IF(ISERROR(AC1238:AC1288),"",AC1238:AC1288))</f>
        <v>-0.1286004555</v>
      </c>
      <c r="AD1237" s="177">
        <f t="array" ref="AD1237">SUM(IF(ISERROR(AD1238:AD1288),"",AD1238:AD1288))</f>
        <v>-0.1255517767</v>
      </c>
      <c r="AE1237" s="177">
        <f t="array" ref="AE1237">SUM(IF(ISERROR(AE1238:AE1288),"",AE1238:AE1288))</f>
        <v>-0.1213364551</v>
      </c>
      <c r="AF1237" s="177">
        <f t="array" ref="AF1237">SUM(IF(ISERROR(AF1238:AF1288),"",AF1238:AF1288))</f>
        <v>-0.1158843796</v>
      </c>
      <c r="AG1237" s="177">
        <f t="array" ref="AG1237">SUM(IF(ISERROR(AG1238:AG1288),"",AG1238:AG1288))</f>
        <v>-0.1091209147</v>
      </c>
      <c r="AH1237" s="177">
        <f t="array" ref="AH1237">SUM(IF(ISERROR(AH1238:AH1288),"",AH1238:AH1288))</f>
        <v>-0.1009653873</v>
      </c>
      <c r="AI1237" s="177">
        <f t="array" ref="AI1237">SUM(IF(ISERROR(AI1238:AI1288),"",AI1238:AI1288))</f>
        <v>-0.1063149012</v>
      </c>
      <c r="AJ1237" s="177">
        <f t="array" ref="AJ1237">SUM(IF(ISERROR(AJ1238:AJ1288),"",AJ1238:AJ1288))</f>
        <v>-0.2338905861</v>
      </c>
      <c r="AK1237" s="177">
        <f t="array" ref="AK1237">SUM(IF(ISERROR(AK1238:AK1288),"",AK1238:AK1288))</f>
        <v>-0.2316647429</v>
      </c>
      <c r="AL1237" s="177">
        <f t="array" ref="AL1237">SUM(IF(ISERROR(AL1238:AL1288),"",AL1238:AL1288))</f>
        <v>-0.3738496455</v>
      </c>
      <c r="AM1237" s="177">
        <f t="array" ref="AM1237">SUM(IF(ISERROR(AM1238:AM1288),"",AM1238:AM1288))</f>
        <v>-0.8499059099</v>
      </c>
      <c r="AN1237" s="177">
        <f t="array" ref="AN1237">SUM(IF(ISERROR(AN1238:AN1288),"",AN1238:AN1288))</f>
        <v>-1.321618809</v>
      </c>
      <c r="AO1237" s="177">
        <f t="array" ref="AO1237">SUM(IF(ISERROR(AO1238:AO1288),"",AO1238:AO1288))</f>
        <v>-1.260586404</v>
      </c>
      <c r="AP1237" s="177">
        <f t="array" ref="AP1237">SUM(IF(ISERROR(AP1238:AP1288),"",AP1238:AP1288))</f>
        <v>-1.728289262</v>
      </c>
      <c r="AQ1237" s="177">
        <f t="array" ref="AQ1237">SUM(IF(ISERROR(AQ1238:AQ1288),"",AQ1238:AQ1288))</f>
        <v>-1.636068599</v>
      </c>
      <c r="AR1237" s="177">
        <f t="array" ref="AR1237">SUM(IF(ISERROR(AR1238:AR1288),"",AR1238:AR1288))</f>
        <v>-1.692344939</v>
      </c>
      <c r="AS1237" s="177">
        <f t="array" ref="AS1237">SUM(IF(ISERROR(AS1238:AS1288),"",AS1238:AS1288))</f>
        <v>-1.583784611</v>
      </c>
      <c r="AT1237" s="177">
        <f t="array" ref="AT1237">SUM(IF(ISERROR(AT1238:AT1288),"",AT1238:AT1288))</f>
        <v>-2.07319196</v>
      </c>
      <c r="AU1237" s="177">
        <f t="array" ref="AU1237">SUM(IF(ISERROR(AU1238:AU1288),"",AU1238:AU1288))</f>
        <v>-2.149256439</v>
      </c>
      <c r="AV1237" s="177">
        <f t="array" ref="AV1237">SUM(IF(ISERROR(AV1238:AV1288),"",AV1238:AV1288))</f>
        <v>-1.983858691</v>
      </c>
      <c r="AW1237" s="177">
        <f t="array" ref="AW1237">SUM(IF(ISERROR(AW1238:AW1288),"",AW1238:AW1288))</f>
        <v>-2.233127274</v>
      </c>
      <c r="AX1237" s="177">
        <f t="array" ref="AX1237">SUM(IF(ISERROR(AX1238:AX1288),"",AX1238:AX1288))</f>
        <v>-2.534355322</v>
      </c>
      <c r="AY1237" s="177">
        <f t="array" ref="AY1237">SUM(IF(ISERROR(AY1238:AY1288),"",AY1238:AY1288))</f>
        <v>-2.531197927</v>
      </c>
      <c r="AZ1237" s="177">
        <f t="array" ref="AZ1237">SUM(IF(ISERROR(AZ1238:AZ1288),"",AZ1238:AZ1288))</f>
        <v>-2.696591337</v>
      </c>
      <c r="BA1237" s="177">
        <f t="array" ref="BA1237">SUM(IF(ISERROR(BA1238:BA1288),"",BA1238:BA1288))</f>
        <v>-2.419997391</v>
      </c>
      <c r="BB1237" s="177">
        <f t="array" ref="BB1237">SUM(IF(ISERROR(BB1238:BB1288),"",BB1238:BB1288))</f>
        <v>-2.126900887</v>
      </c>
      <c r="BC1237" s="177">
        <f t="array" ref="BC1237">SUM(IF(ISERROR(BC1238:BC1288),"",BC1238:BC1288))</f>
        <v>-1.867432157</v>
      </c>
      <c r="BD1237" s="177">
        <f t="array" ref="BD1237">SUM(IF(ISERROR(BD1238:BD1288),"",BD1238:BD1288))</f>
        <v>-1.6450354</v>
      </c>
      <c r="BE1237" s="177">
        <f t="array" ref="BE1237">SUM(IF(ISERROR(BE1238:BE1288),"",BE1238:BE1288))</f>
        <v>-1.413460401</v>
      </c>
      <c r="BF1237" s="177">
        <f t="array" ref="BF1237">SUM(IF(ISERROR(BF1238:BF1288),"",BF1238:BF1288))</f>
        <v>-1.222652236</v>
      </c>
      <c r="BG1237" s="177">
        <f t="array" ref="BG1237">SUM(IF(ISERROR(BG1238:BG1288),"",BG1238:BG1288))</f>
        <v>-1.024200914</v>
      </c>
      <c r="BH1237" s="177">
        <f t="array" ref="BH1237">SUM(IF(ISERROR(BH1238:BH1288),"",BH1238:BH1288))</f>
        <v>-0.8322481835</v>
      </c>
      <c r="BI1237" s="177">
        <f t="array" ref="BI1237">SUM(IF(ISERROR(BI1238:BI1288),"",BI1238:BI1288))</f>
        <v>-0.6326324188</v>
      </c>
      <c r="BJ1237" s="177">
        <f t="array" ref="BJ1237">SUM(IF(ISERROR(BJ1238:BJ1288),"",BJ1238:BJ1288))</f>
        <v>-0.4821424211</v>
      </c>
      <c r="BK1237" s="177">
        <f t="array" ref="BK1237">SUM(IF(ISERROR(BK1238:BK1288),"",BK1238:BK1288))</f>
        <v>-0.3471935518</v>
      </c>
      <c r="BL1237" s="177">
        <f t="array" ref="BL1237">SUM(IF(ISERROR(BL1238:BL1288),"",BL1238:BL1288))</f>
        <v>-0.2073425492</v>
      </c>
      <c r="BM1237" s="177">
        <f t="array" ref="BM1237">SUM(IF(ISERROR(BM1238:BM1288),"",BM1238:BM1288))</f>
        <v>-0.1024027819</v>
      </c>
      <c r="BN1237" s="177">
        <f t="array" ref="BN1237">SUM(IF(ISERROR(BN1238:BN1288),"",BN1238:BN1288))</f>
        <v>-0.04164867013</v>
      </c>
      <c r="BO1237" s="177">
        <f t="array" ref="BO1237">SUM(IF(ISERROR(BO1238:BO1288),"",BO1238:BO1288))</f>
        <v>-0.00152779987</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-0.1581584525</v>
      </c>
      <c r="T1254" s="160">
        <f>IF($S$1129&gt;0,IPMT('Assumptions (Nuclear)'!$V$7,Model!X$1,'Assumptions (Nuclear)'!$V$10,'Assumptions (Nuclear)'!$V$5*Model!$S$1129*AVERAGE('Assumptions (Nuclear)'!$L$2:$Q$2)/10^9),0)</f>
        <v>-0.150690031</v>
      </c>
      <c r="U1254" s="160">
        <f>IF($S$1129&gt;0,IPMT('Assumptions (Nuclear)'!$V$7,Model!Y$1,'Assumptions (Nuclear)'!$V$10,'Assumptions (Nuclear)'!$V$5*Model!$S$1129*AVERAGE('Assumptions (Nuclear)'!$L$2:$Q$2)/10^9),0)</f>
        <v>-0.1428668594</v>
      </c>
      <c r="V1254" s="160">
        <f>IF($S$1129&gt;0,IPMT('Assumptions (Nuclear)'!$V$7,Model!Z$1,'Assumptions (Nuclear)'!$V$10,'Assumptions (Nuclear)'!$V$5*Model!$S$1129*AVERAGE('Assumptions (Nuclear)'!$L$2:$Q$2)/10^9),0)</f>
        <v>-0.1346720872</v>
      </c>
      <c r="W1254" s="160">
        <f>IF($S$1129&gt;0,IPMT('Assumptions (Nuclear)'!$V$7,Model!AA$1,'Assumptions (Nuclear)'!$V$10,'Assumptions (Nuclear)'!$V$5*Model!$S$1129*AVERAGE('Assumptions (Nuclear)'!$L$2:$Q$2)/10^9),0)</f>
        <v>-0.1260880633</v>
      </c>
      <c r="X1254" s="160">
        <f>IF($S$1129&gt;0,IPMT('Assumptions (Nuclear)'!$V$7,Model!AB$1,'Assumptions (Nuclear)'!$V$10,'Assumptions (Nuclear)'!$V$5*Model!$S$1129*AVERAGE('Assumptions (Nuclear)'!$L$2:$Q$2)/10^9),0)</f>
        <v>-0.1170962983</v>
      </c>
      <c r="Y1254" s="160">
        <f>IF($S$1129&gt;0,IPMT('Assumptions (Nuclear)'!$V$7,Model!AC$1,'Assumptions (Nuclear)'!$V$10,'Assumptions (Nuclear)'!$V$5*Model!$S$1129*AVERAGE('Assumptions (Nuclear)'!$L$2:$Q$2)/10^9),0)</f>
        <v>-0.1076774244</v>
      </c>
      <c r="Z1254" s="160">
        <f>IF($S$1129&gt;0,IPMT('Assumptions (Nuclear)'!$V$7,Model!AD$1,'Assumptions (Nuclear)'!$V$10,'Assumptions (Nuclear)'!$V$5*Model!$S$1129*AVERAGE('Assumptions (Nuclear)'!$L$2:$Q$2)/10^9),0)</f>
        <v>-0.09781115402</v>
      </c>
      <c r="AA1254" s="160">
        <f>IF($S$1129&gt;0,IPMT('Assumptions (Nuclear)'!$V$7,Model!AE$1,'Assumptions (Nuclear)'!$V$10,'Assumptions (Nuclear)'!$V$5*Model!$S$1129*AVERAGE('Assumptions (Nuclear)'!$L$2:$Q$2)/10^9),0)</f>
        <v>-0.0874762358</v>
      </c>
      <c r="AB1254" s="160">
        <f>IF($S$1129&gt;0,IPMT('Assumptions (Nuclear)'!$V$7,Model!AF$1,'Assumptions (Nuclear)'!$V$10,'Assumptions (Nuclear)'!$V$5*Model!$S$1129*AVERAGE('Assumptions (Nuclear)'!$L$2:$Q$2)/10^9),0)</f>
        <v>-0.07665040896</v>
      </c>
      <c r="AC1254" s="160">
        <f>IF($S$1129&gt;0,IPMT('Assumptions (Nuclear)'!$V$7,Model!AG$1,'Assumptions (Nuclear)'!$V$10,'Assumptions (Nuclear)'!$V$5*Model!$S$1129*AVERAGE('Assumptions (Nuclear)'!$L$2:$Q$2)/10^9),0)</f>
        <v>-0.06531035534</v>
      </c>
      <c r="AD1254" s="160">
        <f>IF($S$1129&gt;0,IPMT('Assumptions (Nuclear)'!$V$7,Model!AH$1,'Assumptions (Nuclear)'!$V$10,'Assumptions (Nuclear)'!$V$5*Model!$S$1129*AVERAGE('Assumptions (Nuclear)'!$L$2:$Q$2)/10^9),0)</f>
        <v>-0.05343164918</v>
      </c>
      <c r="AE1254" s="160">
        <f>IF($S$1129&gt;0,IPMT('Assumptions (Nuclear)'!$V$7,Model!AI$1,'Assumptions (Nuclear)'!$V$10,'Assumptions (Nuclear)'!$V$5*Model!$S$1129*AVERAGE('Assumptions (Nuclear)'!$L$2:$Q$2)/10^9),0)</f>
        <v>-0.04098870447</v>
      </c>
      <c r="AF1254" s="160">
        <f>IF($S$1129&gt;0,IPMT('Assumptions (Nuclear)'!$V$7,Model!AJ$1,'Assumptions (Nuclear)'!$V$10,'Assumptions (Nuclear)'!$V$5*Model!$S$1129*AVERAGE('Assumptions (Nuclear)'!$L$2:$Q$2)/10^9),0)</f>
        <v>-0.02795471989</v>
      </c>
      <c r="AG1254" s="160">
        <f>IF($S$1129&gt;0,IPMT('Assumptions (Nuclear)'!$V$7,Model!AK$1,'Assumptions (Nuclear)'!$V$10,'Assumptions (Nuclear)'!$V$5*Model!$S$1129*AVERAGE('Assumptions (Nuclear)'!$L$2:$Q$2)/10^9),0)</f>
        <v>-0.01430162104</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-0.01156794269</v>
      </c>
      <c r="Y1259" s="160">
        <f>IF($X$1129&gt;0,IPMT('Assumptions (Nuclear)'!$V$7,Model!X1,'Assumptions (Nuclear)'!$V$10,'Assumptions (Nuclear)'!$V$5*Model!$X$1129*average('Assumptions (Nuclear)'!$Q$2:$V$2)/10^9),0)</f>
        <v>-0.01102169131</v>
      </c>
      <c r="Z1259" s="160">
        <f>IF($X$1129&gt;0,IPMT('Assumptions (Nuclear)'!$V$7,Model!Y1,'Assumptions (Nuclear)'!$V$10,'Assumptions (Nuclear)'!$V$5*Model!$X$1129*average('Assumptions (Nuclear)'!$Q$2:$V$2)/10^9),0)</f>
        <v>-0.010449493</v>
      </c>
      <c r="AA1259" s="160">
        <f>IF($X$1129&gt;0,IPMT('Assumptions (Nuclear)'!$V$7,Model!Z1,'Assumptions (Nuclear)'!$V$10,'Assumptions (Nuclear)'!$V$5*Model!$X$1129*average('Assumptions (Nuclear)'!$Q$2:$V$2)/10^9),0)</f>
        <v>-0.00985011526</v>
      </c>
      <c r="AB1259" s="160">
        <f>IF($X$1129&gt;0,IPMT('Assumptions (Nuclear)'!$V$7,Model!AA1,'Assumptions (Nuclear)'!$V$10,'Assumptions (Nuclear)'!$V$5*Model!$X$1129*average('Assumptions (Nuclear)'!$Q$2:$V$2)/10^9),0)</f>
        <v>-0.00922226708</v>
      </c>
      <c r="AC1259" s="160">
        <f>IF($X$1129&gt;0,IPMT('Assumptions (Nuclear)'!$V$7,Model!AB1,'Assumptions (Nuclear)'!$V$10,'Assumptions (Nuclear)'!$V$5*Model!$X$1129*average('Assumptions (Nuclear)'!$Q$2:$V$2)/10^9),0)</f>
        <v>-0.008564596112</v>
      </c>
      <c r="AD1259" s="160">
        <f>IF($X$1129&gt;0,IPMT('Assumptions (Nuclear)'!$V$7,Model!AC1,'Assumptions (Nuclear)'!$V$10,'Assumptions (Nuclear)'!$V$5*Model!$X$1129*average('Assumptions (Nuclear)'!$Q$2:$V$2)/10^9),0)</f>
        <v>-0.007875685773</v>
      </c>
      <c r="AE1259" s="160">
        <f>IF($X$1129&gt;0,IPMT('Assumptions (Nuclear)'!$V$7,Model!AD1,'Assumptions (Nuclear)'!$V$10,'Assumptions (Nuclear)'!$V$5*Model!$X$1129*average('Assumptions (Nuclear)'!$Q$2:$V$2)/10^9),0)</f>
        <v>-0.007154052193</v>
      </c>
      <c r="AF1259" s="160">
        <f>IF($X$1129&gt;0,IPMT('Assumptions (Nuclear)'!$V$7,Model!AE1,'Assumptions (Nuclear)'!$V$10,'Assumptions (Nuclear)'!$V$5*Model!$X$1129*average('Assumptions (Nuclear)'!$Q$2:$V$2)/10^9),0)</f>
        <v>-0.006398141018</v>
      </c>
      <c r="AG1259" s="160">
        <f>IF($X$1129&gt;0,IPMT('Assumptions (Nuclear)'!$V$7,Model!AF1,'Assumptions (Nuclear)'!$V$10,'Assumptions (Nuclear)'!$V$5*Model!$X$1129*average('Assumptions (Nuclear)'!$Q$2:$V$2)/10^9),0)</f>
        <v>-0.005606324061</v>
      </c>
      <c r="AH1259" s="160">
        <f>IF($X$1129&gt;0,IPMT('Assumptions (Nuclear)'!$V$7,Model!AG1,'Assumptions (Nuclear)'!$V$10,'Assumptions (Nuclear)'!$V$5*Model!$X$1129*average('Assumptions (Nuclear)'!$Q$2:$V$2)/10^9),0)</f>
        <v>-0.0047768958</v>
      </c>
      <c r="AI1259" s="160">
        <f>IF($X$1129&gt;0,IPMT('Assumptions (Nuclear)'!$V$7,Model!AH1,'Assumptions (Nuclear)'!$V$10,'Assumptions (Nuclear)'!$V$5*Model!$X$1129*average('Assumptions (Nuclear)'!$Q$2:$V$2)/10^9),0)</f>
        <v>-0.003908069696</v>
      </c>
      <c r="AJ1259" s="160">
        <f>IF($X$1129&gt;0,IPMT('Assumptions (Nuclear)'!$V$7,Model!AI1,'Assumptions (Nuclear)'!$V$10,'Assumptions (Nuclear)'!$V$5*Model!$X$1129*average('Assumptions (Nuclear)'!$Q$2:$V$2)/10^9),0)</f>
        <v>-0.002997974352</v>
      </c>
      <c r="AK1259" s="160">
        <f>IF($X$1129&gt;0,IPMT('Assumptions (Nuclear)'!$V$7,Model!AJ1,'Assumptions (Nuclear)'!$V$10,'Assumptions (Nuclear)'!$V$5*Model!$X$1129*average('Assumptions (Nuclear)'!$Q$2:$V$2)/10^9),0)</f>
        <v>-0.002044649479</v>
      </c>
      <c r="AL1259" s="160">
        <f>IF($X$1129&gt;0,IPMT('Assumptions (Nuclear)'!$V$7,Model!AK1,'Assumptions (Nuclear)'!$V$10,'Assumptions (Nuclear)'!$V$5*Model!$X$1129*average('Assumptions (Nuclear)'!$Q$2:$V$2)/10^9),0)</f>
        <v>-0.001046041675</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-0.01175359699</v>
      </c>
      <c r="Z1260" s="160">
        <f>IF($Y$1129&gt;0,IPMT('Assumptions (Nuclear)'!$V$7,Model!X1,'Assumptions (Nuclear)'!$V$10,'Assumptions (Nuclear)'!$V$5*Model!$Y$1129*AVERAGE('Assumptions (Nuclear)'!$R$2:$W$2)/10^9),0)</f>
        <v>-0.01119857881</v>
      </c>
      <c r="AA1260" s="160">
        <f>IF($Y$1129&gt;0,IPMT('Assumptions (Nuclear)'!$V$7,Model!Y1,'Assumptions (Nuclear)'!$V$10,'Assumptions (Nuclear)'!$V$5*Model!$Y$1129*AVERAGE('Assumptions (Nuclear)'!$R$2:$W$2)/10^9),0)</f>
        <v>-0.01061719726</v>
      </c>
      <c r="AB1260" s="160">
        <f>IF($Y$1129&gt;0,IPMT('Assumptions (Nuclear)'!$V$7,Model!Z1,'Assumptions (Nuclear)'!$V$10,'Assumptions (Nuclear)'!$V$5*Model!$Y$1129*AVERAGE('Assumptions (Nuclear)'!$R$2:$W$2)/10^9),0)</f>
        <v>-0.01000820009</v>
      </c>
      <c r="AC1260" s="160">
        <f>IF($Y$1129&gt;0,IPMT('Assumptions (Nuclear)'!$V$7,Model!AA1,'Assumptions (Nuclear)'!$V$10,'Assumptions (Nuclear)'!$V$5*Model!$Y$1129*AVERAGE('Assumptions (Nuclear)'!$R$2:$W$2)/10^9),0)</f>
        <v>-0.009370275554</v>
      </c>
      <c r="AD1260" s="160">
        <f>IF($Y$1129&gt;0,IPMT('Assumptions (Nuclear)'!$V$7,Model!AB1,'Assumptions (Nuclear)'!$V$10,'Assumptions (Nuclear)'!$V$5*Model!$Y$1129*AVERAGE('Assumptions (Nuclear)'!$R$2:$W$2)/10^9),0)</f>
        <v>-0.008702049602</v>
      </c>
      <c r="AE1260" s="160">
        <f>IF($Y$1129&gt;0,IPMT('Assumptions (Nuclear)'!$V$7,Model!AC1,'Assumptions (Nuclear)'!$V$10,'Assumptions (Nuclear)'!$V$5*Model!$Y$1129*AVERAGE('Assumptions (Nuclear)'!$R$2:$W$2)/10^9),0)</f>
        <v>-0.008002082918</v>
      </c>
      <c r="AF1260" s="160">
        <f>IF($Y$1129&gt;0,IPMT('Assumptions (Nuclear)'!$V$7,Model!AD1,'Assumptions (Nuclear)'!$V$10,'Assumptions (Nuclear)'!$V$5*Model!$Y$1129*AVERAGE('Assumptions (Nuclear)'!$R$2:$W$2)/10^9),0)</f>
        <v>-0.007268867816</v>
      </c>
      <c r="AG1260" s="160">
        <f>IF($Y$1129&gt;0,IPMT('Assumptions (Nuclear)'!$V$7,Model!AE1,'Assumptions (Nuclear)'!$V$10,'Assumptions (Nuclear)'!$V$5*Model!$Y$1129*AVERAGE('Assumptions (Nuclear)'!$R$2:$W$2)/10^9),0)</f>
        <v>-0.006500824997</v>
      </c>
      <c r="AH1260" s="160">
        <f>IF($Y$1129&gt;0,IPMT('Assumptions (Nuclear)'!$V$7,Model!AF1,'Assumptions (Nuclear)'!$V$10,'Assumptions (Nuclear)'!$V$5*Model!$Y$1129*AVERAGE('Assumptions (Nuclear)'!$R$2:$W$2)/10^9),0)</f>
        <v>-0.005696300144</v>
      </c>
      <c r="AI1260" s="160">
        <f>IF($Y$1129&gt;0,IPMT('Assumptions (Nuclear)'!$V$7,Model!AG1,'Assumptions (Nuclear)'!$V$10,'Assumptions (Nuclear)'!$V$5*Model!$Y$1129*AVERAGE('Assumptions (Nuclear)'!$R$2:$W$2)/10^9),0)</f>
        <v>-0.00485356036</v>
      </c>
      <c r="AJ1260" s="160">
        <f>IF($Y$1129&gt;0,IPMT('Assumptions (Nuclear)'!$V$7,Model!AH1,'Assumptions (Nuclear)'!$V$10,'Assumptions (Nuclear)'!$V$5*Model!$Y$1129*AVERAGE('Assumptions (Nuclear)'!$R$2:$W$2)/10^9),0)</f>
        <v>-0.003970790437</v>
      </c>
      <c r="AK1260" s="160">
        <f>IF($Y$1129&gt;0,IPMT('Assumptions (Nuclear)'!$V$7,Model!AI1,'Assumptions (Nuclear)'!$V$10,'Assumptions (Nuclear)'!$V$5*Model!$Y$1129*AVERAGE('Assumptions (Nuclear)'!$R$2:$W$2)/10^9),0)</f>
        <v>-0.003046088943</v>
      </c>
      <c r="AL1260" s="160">
        <f>IF($Y$1129&gt;0,IPMT('Assumptions (Nuclear)'!$V$7,Model!AJ1,'Assumptions (Nuclear)'!$V$10,'Assumptions (Nuclear)'!$V$5*Model!$Y$1129*AVERAGE('Assumptions (Nuclear)'!$R$2:$W$2)/10^9),0)</f>
        <v>-0.002077464127</v>
      </c>
      <c r="AM1260" s="160">
        <f>IF($Y$1129&gt;0,IPMT('Assumptions (Nuclear)'!$V$7,Model!AK1,'Assumptions (Nuclear)'!$V$10,'Assumptions (Nuclear)'!$V$5*Model!$Y$1129*AVERAGE('Assumptions (Nuclear)'!$R$2:$W$2)/10^9),0)</f>
        <v>-0.001062829633</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-0.01194896533</v>
      </c>
      <c r="AA1261" s="160">
        <f>IF($Z$1129&gt;0,IPMT('Assumptions (Nuclear)'!$V$7,Model!X1,'Assumptions (Nuclear)'!$V$10,'Assumptions (Nuclear)'!$V$5*Model!$Z$1129*AVERAGE('Assumptions (Nuclear)'!$S$2:$X$2)/10^9),0)</f>
        <v>-0.01138472163</v>
      </c>
      <c r="AB1261" s="160">
        <f>IF($Z$1129&gt;0,IPMT('Assumptions (Nuclear)'!$V$7,Model!Y1,'Assumptions (Nuclear)'!$V$10,'Assumptions (Nuclear)'!$V$5*Model!$Z$1129*AVERAGE('Assumptions (Nuclear)'!$S$2:$X$2)/10^9),0)</f>
        <v>-0.01079367636</v>
      </c>
      <c r="AC1261" s="160">
        <f>IF($Z$1129&gt;0,IPMT('Assumptions (Nuclear)'!$V$7,Model!Z1,'Assumptions (Nuclear)'!$V$10,'Assumptions (Nuclear)'!$V$5*Model!$Z$1129*AVERAGE('Assumptions (Nuclear)'!$S$2:$X$2)/10^9),0)</f>
        <v>-0.01017455643</v>
      </c>
      <c r="AD1261" s="160">
        <f>IF($Z$1129&gt;0,IPMT('Assumptions (Nuclear)'!$V$7,Model!AA1,'Assumptions (Nuclear)'!$V$10,'Assumptions (Nuclear)'!$V$5*Model!$Z$1129*AVERAGE('Assumptions (Nuclear)'!$S$2:$X$2)/10^9),0)</f>
        <v>-0.009526028314</v>
      </c>
      <c r="AE1261" s="160">
        <f>IF($Z$1129&gt;0,IPMT('Assumptions (Nuclear)'!$V$7,Model!AB1,'Assumptions (Nuclear)'!$V$10,'Assumptions (Nuclear)'!$V$5*Model!$Z$1129*AVERAGE('Assumptions (Nuclear)'!$S$2:$X$2)/10^9),0)</f>
        <v>-0.008846695108</v>
      </c>
      <c r="AF1261" s="160">
        <f>IF($Z$1129&gt;0,IPMT('Assumptions (Nuclear)'!$V$7,Model!AC1,'Assumptions (Nuclear)'!$V$10,'Assumptions (Nuclear)'!$V$5*Model!$Z$1129*AVERAGE('Assumptions (Nuclear)'!$S$2:$X$2)/10^9),0)</f>
        <v>-0.008135093574</v>
      </c>
      <c r="AG1261" s="160">
        <f>IF($Z$1129&gt;0,IPMT('Assumptions (Nuclear)'!$V$7,Model!AD1,'Assumptions (Nuclear)'!$V$10,'Assumptions (Nuclear)'!$V$5*Model!$Z$1129*AVERAGE('Assumptions (Nuclear)'!$S$2:$X$2)/10^9),0)</f>
        <v>-0.007389690968</v>
      </c>
      <c r="AH1261" s="160">
        <f>IF($Z$1129&gt;0,IPMT('Assumptions (Nuclear)'!$V$7,Model!AE1,'Assumptions (Nuclear)'!$V$10,'Assumptions (Nuclear)'!$V$5*Model!$Z$1129*AVERAGE('Assumptions (Nuclear)'!$S$2:$X$2)/10^9),0)</f>
        <v>-0.006608881738</v>
      </c>
      <c r="AI1261" s="160">
        <f>IF($Z$1129&gt;0,IPMT('Assumptions (Nuclear)'!$V$7,Model!AF1,'Assumptions (Nuclear)'!$V$10,'Assumptions (Nuclear)'!$V$5*Model!$Z$1129*AVERAGE('Assumptions (Nuclear)'!$S$2:$X$2)/10^9),0)</f>
        <v>-0.005790984069</v>
      </c>
      <c r="AJ1261" s="160">
        <f>IF($Z$1129&gt;0,IPMT('Assumptions (Nuclear)'!$V$7,Model!AG1,'Assumptions (Nuclear)'!$V$10,'Assumptions (Nuclear)'!$V$5*Model!$Z$1129*AVERAGE('Assumptions (Nuclear)'!$S$2:$X$2)/10^9),0)</f>
        <v>-0.004934236261</v>
      </c>
      <c r="AK1261" s="160">
        <f>IF($Z$1129&gt;0,IPMT('Assumptions (Nuclear)'!$V$7,Model!AH1,'Assumptions (Nuclear)'!$V$10,'Assumptions (Nuclear)'!$V$5*Model!$Z$1129*AVERAGE('Assumptions (Nuclear)'!$S$2:$X$2)/10^9),0)</f>
        <v>-0.004036792933</v>
      </c>
      <c r="AL1261" s="160">
        <f>IF($Z$1129&gt;0,IPMT('Assumptions (Nuclear)'!$V$7,Model!AI1,'Assumptions (Nuclear)'!$V$10,'Assumptions (Nuclear)'!$V$5*Model!$Z$1129*AVERAGE('Assumptions (Nuclear)'!$S$2:$X$2)/10^9),0)</f>
        <v>-0.003096721046</v>
      </c>
      <c r="AM1261" s="160">
        <f>IF($Z$1129&gt;0,IPMT('Assumptions (Nuclear)'!$V$7,Model!AJ1,'Assumptions (Nuclear)'!$V$10,'Assumptions (Nuclear)'!$V$5*Model!$Z$1129*AVERAGE('Assumptions (Nuclear)'!$S$2:$X$2)/10^9),0)</f>
        <v>-0.002111995745</v>
      </c>
      <c r="AN1261" s="160">
        <f>IF($Z$1129&gt;0,IPMT('Assumptions (Nuclear)'!$V$7,Model!AK1,'Assumptions (Nuclear)'!$V$10,'Assumptions (Nuclear)'!$V$5*Model!$Z$1129*AVERAGE('Assumptions (Nuclear)'!$S$2:$X$2)/10^9),0)</f>
        <v>-0.001080495991</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-0.01213833255</v>
      </c>
      <c r="AB1262" s="160">
        <f>IF($AA$1129&gt;0,IPMT('Assumptions (Nuclear)'!$V$7,Model!X1,'Assumptions (Nuclear)'!$V$10,'Assumptions (Nuclear)'!$V$5*Model!$AA$1129*AVERAGE('Assumptions (Nuclear)'!$T$2:$Y$2)/10^9),0)</f>
        <v>-0.01156514672</v>
      </c>
      <c r="AC1262" s="160">
        <f>IF($AA$1129&gt;0,IPMT('Assumptions (Nuclear)'!$V$7,Model!Y1,'Assumptions (Nuclear)'!$V$10,'Assumptions (Nuclear)'!$V$5*Model!$AA$1129*AVERAGE('Assumptions (Nuclear)'!$T$2:$Y$2)/10^9),0)</f>
        <v>-0.01096473456</v>
      </c>
      <c r="AD1262" s="160">
        <f>IF($AA$1129&gt;0,IPMT('Assumptions (Nuclear)'!$V$7,Model!Z1,'Assumptions (Nuclear)'!$V$10,'Assumptions (Nuclear)'!$V$5*Model!$AA$1129*AVERAGE('Assumptions (Nuclear)'!$T$2:$Y$2)/10^9),0)</f>
        <v>-0.01033580282</v>
      </c>
      <c r="AE1262" s="160">
        <f>IF($AA$1129&gt;0,IPMT('Assumptions (Nuclear)'!$V$7,Model!AA1,'Assumptions (Nuclear)'!$V$10,'Assumptions (Nuclear)'!$V$5*Model!$AA$1129*AVERAGE('Assumptions (Nuclear)'!$T$2:$Y$2)/10^9),0)</f>
        <v>-0.009676996826</v>
      </c>
      <c r="AF1262" s="160">
        <f>IF($AA$1129&gt;0,IPMT('Assumptions (Nuclear)'!$V$7,Model!AB1,'Assumptions (Nuclear)'!$V$10,'Assumptions (Nuclear)'!$V$5*Model!$AA$1129*AVERAGE('Assumptions (Nuclear)'!$T$2:$Y$2)/10^9),0)</f>
        <v>-0.008986897546</v>
      </c>
      <c r="AG1262" s="160">
        <f>IF($AA$1129&gt;0,IPMT('Assumptions (Nuclear)'!$V$7,Model!AC1,'Assumptions (Nuclear)'!$V$10,'Assumptions (Nuclear)'!$V$5*Model!$AA$1129*AVERAGE('Assumptions (Nuclear)'!$T$2:$Y$2)/10^9),0)</f>
        <v>-0.00826401855</v>
      </c>
      <c r="AH1262" s="160">
        <f>IF($AA$1129&gt;0,IPMT('Assumptions (Nuclear)'!$V$7,Model!AD1,'Assumptions (Nuclear)'!$V$10,'Assumptions (Nuclear)'!$V$5*Model!$AA$1129*AVERAGE('Assumptions (Nuclear)'!$T$2:$Y$2)/10^9),0)</f>
        <v>-0.007506802802</v>
      </c>
      <c r="AI1262" s="160">
        <f>IF($AA$1129&gt;0,IPMT('Assumptions (Nuclear)'!$V$7,Model!AE1,'Assumptions (Nuclear)'!$V$10,'Assumptions (Nuclear)'!$V$5*Model!$AA$1129*AVERAGE('Assumptions (Nuclear)'!$T$2:$Y$2)/10^9),0)</f>
        <v>-0.006713619306</v>
      </c>
      <c r="AJ1262" s="160">
        <f>IF($AA$1129&gt;0,IPMT('Assumptions (Nuclear)'!$V$7,Model!AF1,'Assumptions (Nuclear)'!$V$10,'Assumptions (Nuclear)'!$V$5*Model!$AA$1129*AVERAGE('Assumptions (Nuclear)'!$T$2:$Y$2)/10^9),0)</f>
        <v>-0.005882759594</v>
      </c>
      <c r="AK1262" s="160">
        <f>IF($AA$1129&gt;0,IPMT('Assumptions (Nuclear)'!$V$7,Model!AG1,'Assumptions (Nuclear)'!$V$10,'Assumptions (Nuclear)'!$V$5*Model!$AA$1129*AVERAGE('Assumptions (Nuclear)'!$T$2:$Y$2)/10^9),0)</f>
        <v>-0.005012434046</v>
      </c>
      <c r="AL1262" s="160">
        <f>IF($AA$1129&gt;0,IPMT('Assumptions (Nuclear)'!$V$7,Model!AH1,'Assumptions (Nuclear)'!$V$10,'Assumptions (Nuclear)'!$V$5*Model!$AA$1129*AVERAGE('Assumptions (Nuclear)'!$T$2:$Y$2)/10^9),0)</f>
        <v>-0.004100768034</v>
      </c>
      <c r="AM1262" s="160">
        <f>IF($AA$1129&gt;0,IPMT('Assumptions (Nuclear)'!$V$7,Model!AI1,'Assumptions (Nuclear)'!$V$10,'Assumptions (Nuclear)'!$V$5*Model!$AA$1129*AVERAGE('Assumptions (Nuclear)'!$T$2:$Y$2)/10^9),0)</f>
        <v>-0.003145797886</v>
      </c>
      <c r="AN1262" s="160">
        <f>IF($AA$1129&gt;0,IPMT('Assumptions (Nuclear)'!$V$7,Model!AJ1,'Assumptions (Nuclear)'!$V$10,'Assumptions (Nuclear)'!$V$5*Model!$AA$1129*AVERAGE('Assumptions (Nuclear)'!$T$2:$Y$2)/10^9),0)</f>
        <v>-0.002145466657</v>
      </c>
      <c r="AO1262" s="160">
        <f>IF($AA$1129&gt;0,IPMT('Assumptions (Nuclear)'!$V$7,Model!AK1,'Assumptions (Nuclear)'!$V$10,'Assumptions (Nuclear)'!$V$5*Model!$AA$1129*AVERAGE('Assumptions (Nuclear)'!$T$2:$Y$2)/10^9),0)</f>
        <v>-0.001097619694</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-0.01231116836</v>
      </c>
      <c r="AC1263" s="160">
        <f>IF($AB$1129&gt;0,IPMT('Assumptions (Nuclear)'!$V$7,Model!X1,'Assumptions (Nuclear)'!$V$10,'Assumptions (Nuclear)'!$V$5*Model!$AB$1129*AVERAGE('Assumptions (Nuclear)'!$U$2:$Z$2)/10^9),0)</f>
        <v>-0.01172982102</v>
      </c>
      <c r="AD1263" s="160">
        <f>IF($AB$1129&gt;0,IPMT('Assumptions (Nuclear)'!$V$7,Model!Y1,'Assumptions (Nuclear)'!$V$10,'Assumptions (Nuclear)'!$V$5*Model!$AB$1129*AVERAGE('Assumptions (Nuclear)'!$U$2:$Z$2)/10^9),0)</f>
        <v>-0.01112085969</v>
      </c>
      <c r="AE1263" s="160">
        <f>IF($AB$1129&gt;0,IPMT('Assumptions (Nuclear)'!$V$7,Model!Z1,'Assumptions (Nuclear)'!$V$10,'Assumptions (Nuclear)'!$V$5*Model!$AB$1129*AVERAGE('Assumptions (Nuclear)'!$U$2:$Z$2)/10^9),0)</f>
        <v>-0.01048297269</v>
      </c>
      <c r="AF1263" s="160">
        <f>IF($AB$1129&gt;0,IPMT('Assumptions (Nuclear)'!$V$7,Model!AA1,'Assumptions (Nuclear)'!$V$10,'Assumptions (Nuclear)'!$V$5*Model!$AB$1129*AVERAGE('Assumptions (Nuclear)'!$U$2:$Z$2)/10^9),0)</f>
        <v>-0.009814786059</v>
      </c>
      <c r="AG1263" s="160">
        <f>IF($AB$1129&gt;0,IPMT('Assumptions (Nuclear)'!$V$7,Model!AB1,'Assumptions (Nuclear)'!$V$10,'Assumptions (Nuclear)'!$V$5*Model!$AB$1129*AVERAGE('Assumptions (Nuclear)'!$U$2:$Z$2)/10^9),0)</f>
        <v>-0.009114860564</v>
      </c>
      <c r="AH1263" s="160">
        <f>IF($AB$1129&gt;0,IPMT('Assumptions (Nuclear)'!$V$7,Model!AC1,'Assumptions (Nuclear)'!$V$10,'Assumptions (Nuclear)'!$V$5*Model!$AB$1129*AVERAGE('Assumptions (Nuclear)'!$U$2:$Z$2)/10^9),0)</f>
        <v>-0.008381688608</v>
      </c>
      <c r="AI1263" s="160">
        <f>IF($AB$1129&gt;0,IPMT('Assumptions (Nuclear)'!$V$7,Model!AD1,'Assumptions (Nuclear)'!$V$10,'Assumptions (Nuclear)'!$V$5*Model!$AB$1129*AVERAGE('Assumptions (Nuclear)'!$U$2:$Z$2)/10^9),0)</f>
        <v>-0.007613690984</v>
      </c>
      <c r="AJ1263" s="160">
        <f>IF($AB$1129&gt;0,IPMT('Assumptions (Nuclear)'!$V$7,Model!AE1,'Assumptions (Nuclear)'!$V$10,'Assumptions (Nuclear)'!$V$5*Model!$AB$1129*AVERAGE('Assumptions (Nuclear)'!$U$2:$Z$2)/10^9),0)</f>
        <v>-0.006809213473</v>
      </c>
      <c r="AK1263" s="160">
        <f>IF($AB$1129&gt;0,IPMT('Assumptions (Nuclear)'!$V$7,Model!AF1,'Assumptions (Nuclear)'!$V$10,'Assumptions (Nuclear)'!$V$5*Model!$AB$1129*AVERAGE('Assumptions (Nuclear)'!$U$2:$Z$2)/10^9),0)</f>
        <v>-0.005966523281</v>
      </c>
      <c r="AL1263" s="160">
        <f>IF($AB$1129&gt;0,IPMT('Assumptions (Nuclear)'!$V$7,Model!AG1,'Assumptions (Nuclear)'!$V$10,'Assumptions (Nuclear)'!$V$5*Model!$AB$1129*AVERAGE('Assumptions (Nuclear)'!$U$2:$Z$2)/10^9),0)</f>
        <v>-0.005083805304</v>
      </c>
      <c r="AM1263" s="160">
        <f>IF($AB$1129&gt;0,IPMT('Assumptions (Nuclear)'!$V$7,Model!AH1,'Assumptions (Nuclear)'!$V$10,'Assumptions (Nuclear)'!$V$5*Model!$AB$1129*AVERAGE('Assumptions (Nuclear)'!$U$2:$Z$2)/10^9),0)</f>
        <v>-0.004159158223</v>
      </c>
      <c r="AN1263" s="160">
        <f>IF($AB$1129&gt;0,IPMT('Assumptions (Nuclear)'!$V$7,Model!AI1,'Assumptions (Nuclear)'!$V$10,'Assumptions (Nuclear)'!$V$5*Model!$AB$1129*AVERAGE('Assumptions (Nuclear)'!$U$2:$Z$2)/10^9),0)</f>
        <v>-0.003190590406</v>
      </c>
      <c r="AO1263" s="160">
        <f>IF($AB$1129&gt;0,IPMT('Assumptions (Nuclear)'!$V$7,Model!AJ1,'Assumptions (Nuclear)'!$V$10,'Assumptions (Nuclear)'!$V$5*Model!$AB$1129*AVERAGE('Assumptions (Nuclear)'!$U$2:$Z$2)/10^9),0)</f>
        <v>-0.002176015618</v>
      </c>
      <c r="AP1263" s="160">
        <f>IF($AB$1129&gt;0,IPMT('Assumptions (Nuclear)'!$V$7,Model!AK1,'Assumptions (Nuclear)'!$V$10,'Assumptions (Nuclear)'!$V$5*Model!$AB$1129*AVERAGE('Assumptions (Nuclear)'!$U$2:$Z$2)/10^9),0)</f>
        <v>-0.001113248528</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-0.01248611644</v>
      </c>
      <c r="AD1264" s="160">
        <f>IF($AC$1129&gt;0,IPMT('Assumptions (Nuclear)'!$V$7,Model!X1,'Assumptions (Nuclear)'!$V$10,'Assumptions (Nuclear)'!$V$5*Model!$AC$1129*AVERAGE('Assumptions (Nuclear)'!$V$2:$AA$2)/10^9),0)</f>
        <v>-0.01189650786</v>
      </c>
      <c r="AE1264" s="160">
        <f>IF($AC$1129&gt;0,IPMT('Assumptions (Nuclear)'!$V$7,Model!Y1,'Assumptions (Nuclear)'!$V$10,'Assumptions (Nuclear)'!$V$5*Model!$AC$1129*AVERAGE('Assumptions (Nuclear)'!$V$2:$AA$2)/10^9),0)</f>
        <v>-0.01127889287</v>
      </c>
      <c r="AF1264" s="160">
        <f>IF($AC$1129&gt;0,IPMT('Assumptions (Nuclear)'!$V$7,Model!Z1,'Assumptions (Nuclear)'!$V$10,'Assumptions (Nuclear)'!$V$5*Model!$AC$1129*AVERAGE('Assumptions (Nuclear)'!$V$2:$AA$2)/10^9),0)</f>
        <v>-0.01063194117</v>
      </c>
      <c r="AG1264" s="160">
        <f>IF($AC$1129&gt;0,IPMT('Assumptions (Nuclear)'!$V$7,Model!AA1,'Assumptions (Nuclear)'!$V$10,'Assumptions (Nuclear)'!$V$5*Model!$AC$1129*AVERAGE('Assumptions (Nuclear)'!$V$2:$AA$2)/10^9),0)</f>
        <v>-0.009954259257</v>
      </c>
      <c r="AH1264" s="160">
        <f>IF($AC$1129&gt;0,IPMT('Assumptions (Nuclear)'!$V$7,Model!AB1,'Assumptions (Nuclear)'!$V$10,'Assumptions (Nuclear)'!$V$5*Model!$AC$1129*AVERAGE('Assumptions (Nuclear)'!$V$2:$AA$2)/10^9),0)</f>
        <v>-0.009244387458</v>
      </c>
      <c r="AI1264" s="160">
        <f>IF($AC$1129&gt;0,IPMT('Assumptions (Nuclear)'!$V$7,Model!AC1,'Assumptions (Nuclear)'!$V$10,'Assumptions (Nuclear)'!$V$5*Model!$AC$1129*AVERAGE('Assumptions (Nuclear)'!$V$2:$AA$2)/10^9),0)</f>
        <v>-0.008500796748</v>
      </c>
      <c r="AJ1264" s="160">
        <f>IF($AC$1129&gt;0,IPMT('Assumptions (Nuclear)'!$V$7,Model!AD1,'Assumptions (Nuclear)'!$V$10,'Assumptions (Nuclear)'!$V$5*Model!$AC$1129*AVERAGE('Assumptions (Nuclear)'!$V$2:$AA$2)/10^9),0)</f>
        <v>-0.00772188548</v>
      </c>
      <c r="AK1264" s="160">
        <f>IF($AC$1129&gt;0,IPMT('Assumptions (Nuclear)'!$V$7,Model!AE1,'Assumptions (Nuclear)'!$V$10,'Assumptions (Nuclear)'!$V$5*Model!$AC$1129*AVERAGE('Assumptions (Nuclear)'!$V$2:$AA$2)/10^9),0)</f>
        <v>-0.006905975927</v>
      </c>
      <c r="AL1264" s="160">
        <f>IF($AC$1129&gt;0,IPMT('Assumptions (Nuclear)'!$V$7,Model!AF1,'Assumptions (Nuclear)'!$V$10,'Assumptions (Nuclear)'!$V$5*Model!$AC$1129*AVERAGE('Assumptions (Nuclear)'!$V$2:$AA$2)/10^9),0)</f>
        <v>-0.00605131067</v>
      </c>
      <c r="AM1264" s="160">
        <f>IF($AC$1129&gt;0,IPMT('Assumptions (Nuclear)'!$V$7,Model!AG1,'Assumptions (Nuclear)'!$V$10,'Assumptions (Nuclear)'!$V$5*Model!$AC$1129*AVERAGE('Assumptions (Nuclear)'!$V$2:$AA$2)/10^9),0)</f>
        <v>-0.005156048813</v>
      </c>
      <c r="AN1264" s="160">
        <f>IF($AC$1129&gt;0,IPMT('Assumptions (Nuclear)'!$V$7,Model!AH1,'Assumptions (Nuclear)'!$V$10,'Assumptions (Nuclear)'!$V$5*Model!$AC$1129*AVERAGE('Assumptions (Nuclear)'!$V$2:$AA$2)/10^9),0)</f>
        <v>-0.004218262018</v>
      </c>
      <c r="AO1264" s="160">
        <f>IF($AC$1129&gt;0,IPMT('Assumptions (Nuclear)'!$V$7,Model!AI1,'Assumptions (Nuclear)'!$V$10,'Assumptions (Nuclear)'!$V$5*Model!$AC$1129*AVERAGE('Assumptions (Nuclear)'!$V$2:$AA$2)/10^9),0)</f>
        <v>-0.00323593035</v>
      </c>
      <c r="AP1264" s="160">
        <f>IF($AC$1129&gt;0,IPMT('Assumptions (Nuclear)'!$V$7,Model!AJ1,'Assumptions (Nuclear)'!$V$10,'Assumptions (Nuclear)'!$V$5*Model!$AC$1129*AVERAGE('Assumptions (Nuclear)'!$V$2:$AA$2)/10^9),0)</f>
        <v>-0.002206937928</v>
      </c>
      <c r="AQ1264" s="160">
        <f>IF($AC$1129&gt;0,IPMT('Assumptions (Nuclear)'!$V$7,Model!AK1,'Assumptions (Nuclear)'!$V$10,'Assumptions (Nuclear)'!$V$5*Model!$AC$1129*AVERAGE('Assumptions (Nuclear)'!$V$2:$AA$2)/10^9),0)</f>
        <v>-0.001129068366</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-0.01266319344</v>
      </c>
      <c r="AE1265" s="160">
        <f>IF($AD$1129&gt;0,IPMT('Assumptions (Nuclear)'!$V$7,Model!X1,'Assumptions (Nuclear)'!$V$10,'Assumptions (Nuclear)'!$V$5*Model!$AD$1129*AVERAGE('Assumptions (Nuclear)'!$W$2:$AB$2)/10^9),0)</f>
        <v>-0.01206522308</v>
      </c>
      <c r="AF1265" s="160">
        <f>IF($AD$1129&gt;0,IPMT('Assumptions (Nuclear)'!$V$7,Model!Y1,'Assumptions (Nuclear)'!$V$10,'Assumptions (Nuclear)'!$V$5*Model!$AD$1129*AVERAGE('Assumptions (Nuclear)'!$W$2:$AB$2)/10^9),0)</f>
        <v>-0.01143884913</v>
      </c>
      <c r="AG1265" s="160">
        <f>IF($AD$1129&gt;0,IPMT('Assumptions (Nuclear)'!$V$7,Model!Z1,'Assumptions (Nuclear)'!$V$10,'Assumptions (Nuclear)'!$V$5*Model!$AD$1129*AVERAGE('Assumptions (Nuclear)'!$W$2:$AB$2)/10^9),0)</f>
        <v>-0.01078272242</v>
      </c>
      <c r="AH1265" s="160">
        <f>IF($AD$1129&gt;0,IPMT('Assumptions (Nuclear)'!$V$7,Model!AA1,'Assumptions (Nuclear)'!$V$10,'Assumptions (Nuclear)'!$V$5*Model!$AD$1129*AVERAGE('Assumptions (Nuclear)'!$W$2:$AB$2)/10^9),0)</f>
        <v>-0.01009542968</v>
      </c>
      <c r="AI1265" s="160">
        <f>IF($AD$1129&gt;0,IPMT('Assumptions (Nuclear)'!$V$7,Model!AB1,'Assumptions (Nuclear)'!$V$10,'Assumptions (Nuclear)'!$V$5*Model!$AD$1129*AVERAGE('Assumptions (Nuclear)'!$W$2:$AB$2)/10^9),0)</f>
        <v>-0.009375490545</v>
      </c>
      <c r="AJ1265" s="160">
        <f>IF($AD$1129&gt;0,IPMT('Assumptions (Nuclear)'!$V$7,Model!AC1,'Assumptions (Nuclear)'!$V$10,'Assumptions (Nuclear)'!$V$5*Model!$AD$1129*AVERAGE('Assumptions (Nuclear)'!$W$2:$AB$2)/10^9),0)</f>
        <v>-0.008621354298</v>
      </c>
      <c r="AK1265" s="160">
        <f>IF($AD$1129&gt;0,IPMT('Assumptions (Nuclear)'!$V$7,Model!AD1,'Assumptions (Nuclear)'!$V$10,'Assumptions (Nuclear)'!$V$5*Model!$AD$1129*AVERAGE('Assumptions (Nuclear)'!$W$2:$AB$2)/10^9),0)</f>
        <v>-0.007831396579</v>
      </c>
      <c r="AL1265" s="160">
        <f>IF($AD$1129&gt;0,IPMT('Assumptions (Nuclear)'!$V$7,Model!AE1,'Assumptions (Nuclear)'!$V$10,'Assumptions (Nuclear)'!$V$5*Model!$AD$1129*AVERAGE('Assumptions (Nuclear)'!$W$2:$AB$2)/10^9),0)</f>
        <v>-0.007003915868</v>
      </c>
      <c r="AM1265" s="160">
        <f>IF($AD$1129&gt;0,IPMT('Assumptions (Nuclear)'!$V$7,Model!AF1,'Assumptions (Nuclear)'!$V$10,'Assumptions (Nuclear)'!$V$5*Model!$AD$1129*AVERAGE('Assumptions (Nuclear)'!$W$2:$AB$2)/10^9),0)</f>
        <v>-0.006137129824</v>
      </c>
      <c r="AN1265" s="160">
        <f>IF($AD$1129&gt;0,IPMT('Assumptions (Nuclear)'!$V$7,Model!AG1,'Assumptions (Nuclear)'!$V$10,'Assumptions (Nuclear)'!$V$5*Model!$AD$1129*AVERAGE('Assumptions (Nuclear)'!$W$2:$AB$2)/10^9),0)</f>
        <v>-0.005229171442</v>
      </c>
      <c r="AO1265" s="160">
        <f>IF($AD$1129&gt;0,IPMT('Assumptions (Nuclear)'!$V$7,Model!AH1,'Assumptions (Nuclear)'!$V$10,'Assumptions (Nuclear)'!$V$5*Model!$AD$1129*AVERAGE('Assumptions (Nuclear)'!$W$2:$AB$2)/10^9),0)</f>
        <v>-0.004278085038</v>
      </c>
      <c r="AP1265" s="160">
        <f>IF($AD$1129&gt;0,IPMT('Assumptions (Nuclear)'!$V$7,Model!AI1,'Assumptions (Nuclear)'!$V$10,'Assumptions (Nuclear)'!$V$5*Model!$AD$1129*AVERAGE('Assumptions (Nuclear)'!$W$2:$AB$2)/10^9),0)</f>
        <v>-0.003281822029</v>
      </c>
      <c r="AQ1265" s="160">
        <f>IF($AD$1129&gt;0,IPMT('Assumptions (Nuclear)'!$V$7,Model!AJ1,'Assumptions (Nuclear)'!$V$10,'Assumptions (Nuclear)'!$V$5*Model!$AD$1129*AVERAGE('Assumptions (Nuclear)'!$W$2:$AB$2)/10^9),0)</f>
        <v>-0.002238236527</v>
      </c>
      <c r="AR1265" s="160">
        <f>IF($AD$1129&gt;0,IPMT('Assumptions (Nuclear)'!$V$7,Model!AK1,'Assumptions (Nuclear)'!$V$10,'Assumptions (Nuclear)'!$V$5*Model!$AD$1129*AVERAGE('Assumptions (Nuclear)'!$W$2:$AB$2)/10^9),0)</f>
        <v>-0.001145080714</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-0.01284083494</v>
      </c>
      <c r="AF1266" s="160">
        <f>IF($AE$1129&gt;0,IPMT('Assumptions (Nuclear)'!$V$7,Model!X1,'Assumptions (Nuclear)'!$V$10,'Assumptions (Nuclear)'!$V$5*Model!$AE$1129*AVERAGE('Assumptions (Nuclear)'!$X$2:$AC$2)/10^9),0)</f>
        <v>-0.01223447614</v>
      </c>
      <c r="AG1266" s="160">
        <f>IF($AE$1129&gt;0,IPMT('Assumptions (Nuclear)'!$V$7,Model!Y1,'Assumptions (Nuclear)'!$V$10,'Assumptions (Nuclear)'!$V$5*Model!$AE$1129*AVERAGE('Assumptions (Nuclear)'!$X$2:$AC$2)/10^9),0)</f>
        <v>-0.01159931531</v>
      </c>
      <c r="AH1266" s="160">
        <f>IF($AE$1129&gt;0,IPMT('Assumptions (Nuclear)'!$V$7,Model!Z1,'Assumptions (Nuclear)'!$V$10,'Assumptions (Nuclear)'!$V$5*Model!$AE$1129*AVERAGE('Assumptions (Nuclear)'!$X$2:$AC$2)/10^9),0)</f>
        <v>-0.01093398433</v>
      </c>
      <c r="AI1266" s="160">
        <f>IF($AE$1129&gt;0,IPMT('Assumptions (Nuclear)'!$V$7,Model!AA1,'Assumptions (Nuclear)'!$V$10,'Assumptions (Nuclear)'!$V$5*Model!$AE$1129*AVERAGE('Assumptions (Nuclear)'!$X$2:$AC$2)/10^9),0)</f>
        <v>-0.01023705014</v>
      </c>
      <c r="AJ1266" s="160">
        <f>IF($AE$1129&gt;0,IPMT('Assumptions (Nuclear)'!$V$7,Model!AB1,'Assumptions (Nuclear)'!$V$10,'Assumptions (Nuclear)'!$V$5*Model!$AE$1129*AVERAGE('Assumptions (Nuclear)'!$X$2:$AC$2)/10^9),0)</f>
        <v>-0.009507011567</v>
      </c>
      <c r="AK1266" s="160">
        <f>IF($AE$1129&gt;0,IPMT('Assumptions (Nuclear)'!$V$7,Model!AC1,'Assumptions (Nuclear)'!$V$10,'Assumptions (Nuclear)'!$V$5*Model!$AE$1129*AVERAGE('Assumptions (Nuclear)'!$X$2:$AC$2)/10^9),0)</f>
        <v>-0.008742296164</v>
      </c>
      <c r="AL1266" s="160">
        <f>IF($AE$1129&gt;0,IPMT('Assumptions (Nuclear)'!$V$7,Model!AD1,'Assumptions (Nuclear)'!$V$10,'Assumptions (Nuclear)'!$V$5*Model!$AE$1129*AVERAGE('Assumptions (Nuclear)'!$X$2:$AC$2)/10^9),0)</f>
        <v>-0.00794125678</v>
      </c>
      <c r="AM1266" s="160">
        <f>IF($AE$1129&gt;0,IPMT('Assumptions (Nuclear)'!$V$7,Model!AE1,'Assumptions (Nuclear)'!$V$10,'Assumptions (Nuclear)'!$V$5*Model!$AE$1129*AVERAGE('Assumptions (Nuclear)'!$X$2:$AC$2)/10^9),0)</f>
        <v>-0.007102168026</v>
      </c>
      <c r="AN1266" s="160">
        <f>IF($AE$1129&gt;0,IPMT('Assumptions (Nuclear)'!$V$7,Model!AF1,'Assumptions (Nuclear)'!$V$10,'Assumptions (Nuclear)'!$V$5*Model!$AE$1129*AVERAGE('Assumptions (Nuclear)'!$X$2:$AC$2)/10^9),0)</f>
        <v>-0.006223222555</v>
      </c>
      <c r="AO1266" s="160">
        <f>IF($AE$1129&gt;0,IPMT('Assumptions (Nuclear)'!$V$7,Model!AG1,'Assumptions (Nuclear)'!$V$10,'Assumptions (Nuclear)'!$V$5*Model!$AE$1129*AVERAGE('Assumptions (Nuclear)'!$X$2:$AC$2)/10^9),0)</f>
        <v>-0.005302527174</v>
      </c>
      <c r="AP1266" s="160">
        <f>IF($AE$1129&gt;0,IPMT('Assumptions (Nuclear)'!$V$7,Model!AH1,'Assumptions (Nuclear)'!$V$10,'Assumptions (Nuclear)'!$V$5*Model!$AE$1129*AVERAGE('Assumptions (Nuclear)'!$X$2:$AC$2)/10^9),0)</f>
        <v>-0.004338098763</v>
      </c>
      <c r="AQ1266" s="160">
        <f>IF($AE$1129&gt;0,IPMT('Assumptions (Nuclear)'!$V$7,Model!AI1,'Assumptions (Nuclear)'!$V$10,'Assumptions (Nuclear)'!$V$5*Model!$AE$1129*AVERAGE('Assumptions (Nuclear)'!$X$2:$AC$2)/10^9),0)</f>
        <v>-0.003327860003</v>
      </c>
      <c r="AR1266" s="160">
        <f>IF($AE$1129&gt;0,IPMT('Assumptions (Nuclear)'!$V$7,Model!AJ1,'Assumptions (Nuclear)'!$V$10,'Assumptions (Nuclear)'!$V$5*Model!$AE$1129*AVERAGE('Assumptions (Nuclear)'!$X$2:$AC$2)/10^9),0)</f>
        <v>-0.002269634901</v>
      </c>
      <c r="AS1266" s="160">
        <f>IF($AE$1129&gt;0,IPMT('Assumptions (Nuclear)'!$V$7,Model!AK1,'Assumptions (Nuclear)'!$V$10,'Assumptions (Nuclear)'!$V$5*Model!$AE$1129*AVERAGE('Assumptions (Nuclear)'!$X$2:$AC$2)/10^9),0)</f>
        <v>-0.001161144107</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-0.0130206073</v>
      </c>
      <c r="AG1267" s="160">
        <f>IF($AF$1129&gt;0,IPMT('Assumptions (Nuclear)'!$V$7,Model!X1,'Assumptions (Nuclear)'!$V$10,'Assumptions (Nuclear)'!$V$5*Model!$AF$1129*AVERAGE('Assumptions (Nuclear)'!$Y$2:$AD$2)/10^9),0)</f>
        <v>-0.01240575945</v>
      </c>
      <c r="AH1267" s="160">
        <f>IF($AF$1129&gt;0,IPMT('Assumptions (Nuclear)'!$V$7,Model!Y1,'Assumptions (Nuclear)'!$V$10,'Assumptions (Nuclear)'!$V$5*Model!$AF$1129*AVERAGE('Assumptions (Nuclear)'!$Y$2:$AD$2)/10^9),0)</f>
        <v>-0.01176170633</v>
      </c>
      <c r="AI1267" s="160">
        <f>IF($AF$1129&gt;0,IPMT('Assumptions (Nuclear)'!$V$7,Model!Z1,'Assumptions (Nuclear)'!$V$10,'Assumptions (Nuclear)'!$V$5*Model!$AF$1129*AVERAGE('Assumptions (Nuclear)'!$Y$2:$AD$2)/10^9),0)</f>
        <v>-0.01108706069</v>
      </c>
      <c r="AJ1267" s="160">
        <f>IF($AF$1129&gt;0,IPMT('Assumptions (Nuclear)'!$V$7,Model!AA1,'Assumptions (Nuclear)'!$V$10,'Assumptions (Nuclear)'!$V$5*Model!$AF$1129*AVERAGE('Assumptions (Nuclear)'!$Y$2:$AD$2)/10^9),0)</f>
        <v>-0.01038036938</v>
      </c>
      <c r="AK1267" s="160">
        <f>IF($AF$1129&gt;0,IPMT('Assumptions (Nuclear)'!$V$7,Model!AB1,'Assumptions (Nuclear)'!$V$10,'Assumptions (Nuclear)'!$V$5*Model!$AF$1129*AVERAGE('Assumptions (Nuclear)'!$Y$2:$AD$2)/10^9),0)</f>
        <v>-0.009640110227</v>
      </c>
      <c r="AL1267" s="160">
        <f>IF($AF$1129&gt;0,IPMT('Assumptions (Nuclear)'!$V$7,Model!AC1,'Assumptions (Nuclear)'!$V$10,'Assumptions (Nuclear)'!$V$5*Model!$AF$1129*AVERAGE('Assumptions (Nuclear)'!$Y$2:$AD$2)/10^9),0)</f>
        <v>-0.008864688769</v>
      </c>
      <c r="AM1267" s="160">
        <f>IF($AF$1129&gt;0,IPMT('Assumptions (Nuclear)'!$V$7,Model!AD1,'Assumptions (Nuclear)'!$V$10,'Assumptions (Nuclear)'!$V$5*Model!$AF$1129*AVERAGE('Assumptions (Nuclear)'!$Y$2:$AD$2)/10^9),0)</f>
        <v>-0.008052434792</v>
      </c>
      <c r="AN1267" s="160">
        <f>IF($AF$1129&gt;0,IPMT('Assumptions (Nuclear)'!$V$7,Model!AE1,'Assumptions (Nuclear)'!$V$10,'Assumptions (Nuclear)'!$V$5*Model!$AF$1129*AVERAGE('Assumptions (Nuclear)'!$Y$2:$AD$2)/10^9),0)</f>
        <v>-0.00720159875</v>
      </c>
      <c r="AO1267" s="160">
        <f>IF($AF$1129&gt;0,IPMT('Assumptions (Nuclear)'!$V$7,Model!AF1,'Assumptions (Nuclear)'!$V$10,'Assumptions (Nuclear)'!$V$5*Model!$AF$1129*AVERAGE('Assumptions (Nuclear)'!$Y$2:$AD$2)/10^9),0)</f>
        <v>-0.006310347997</v>
      </c>
      <c r="AP1267" s="160">
        <f>IF($AF$1129&gt;0,IPMT('Assumptions (Nuclear)'!$V$7,Model!AG1,'Assumptions (Nuclear)'!$V$10,'Assumptions (Nuclear)'!$V$5*Model!$AF$1129*AVERAGE('Assumptions (Nuclear)'!$Y$2:$AD$2)/10^9),0)</f>
        <v>-0.005376762833</v>
      </c>
      <c r="AQ1267" s="160">
        <f>IF($AF$1129&gt;0,IPMT('Assumptions (Nuclear)'!$V$7,Model!AH1,'Assumptions (Nuclear)'!$V$10,'Assumptions (Nuclear)'!$V$5*Model!$AF$1129*AVERAGE('Assumptions (Nuclear)'!$Y$2:$AD$2)/10^9),0)</f>
        <v>-0.004398832373</v>
      </c>
      <c r="AR1267" s="160">
        <f>IF($AF$1129&gt;0,IPMT('Assumptions (Nuclear)'!$V$7,Model!AI1,'Assumptions (Nuclear)'!$V$10,'Assumptions (Nuclear)'!$V$5*Model!$AF$1129*AVERAGE('Assumptions (Nuclear)'!$Y$2:$AD$2)/10^9),0)</f>
        <v>-0.003374450217</v>
      </c>
      <c r="AS1267" s="160">
        <f>IF($AF$1129&gt;0,IPMT('Assumptions (Nuclear)'!$V$7,Model!AJ1,'Assumptions (Nuclear)'!$V$10,'Assumptions (Nuclear)'!$V$5*Model!$AF$1129*AVERAGE('Assumptions (Nuclear)'!$Y$2:$AD$2)/10^9),0)</f>
        <v>-0.002301409909</v>
      </c>
      <c r="AT1267" s="160">
        <f>IF($AF$1129&gt;0,IPMT('Assumptions (Nuclear)'!$V$7,Model!AK1,'Assumptions (Nuclear)'!$V$10,'Assumptions (Nuclear)'!$V$5*Model!$AF$1129*AVERAGE('Assumptions (Nuclear)'!$Y$2:$AD$2)/10^9),0)</f>
        <v>-0.001177400185</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-0.01320151808</v>
      </c>
      <c r="AH1268" s="160">
        <f>IF($AG$1129&gt;0,IPMT('Assumptions (Nuclear)'!$V$7,Model!X1,'Assumptions (Nuclear)'!$V$10,'Assumptions (Nuclear)'!$V$5*Model!$AG$1129*AVERAGE('Assumptions (Nuclear)'!$Z$2:$AE$2)/10^9),0)</f>
        <v>-0.01257812742</v>
      </c>
      <c r="AI1268" s="160">
        <f>IF($AG$1129&gt;0,IPMT('Assumptions (Nuclear)'!$V$7,Model!Y1,'Assumptions (Nuclear)'!$V$10,'Assumptions (Nuclear)'!$V$5*Model!$AG$1129*AVERAGE('Assumptions (Nuclear)'!$Z$2:$AE$2)/10^9),0)</f>
        <v>-0.0119251257</v>
      </c>
      <c r="AJ1268" s="160">
        <f>IF($AG$1129&gt;0,IPMT('Assumptions (Nuclear)'!$V$7,Model!Z1,'Assumptions (Nuclear)'!$V$10,'Assumptions (Nuclear)'!$V$5*Model!$AG$1129*AVERAGE('Assumptions (Nuclear)'!$Z$2:$AE$2)/10^9),0)</f>
        <v>-0.01124110641</v>
      </c>
      <c r="AK1268" s="160">
        <f>IF($AG$1129&gt;0,IPMT('Assumptions (Nuclear)'!$V$7,Model!AA1,'Assumptions (Nuclear)'!$V$10,'Assumptions (Nuclear)'!$V$5*Model!$AG$1129*AVERAGE('Assumptions (Nuclear)'!$Z$2:$AE$2)/10^9),0)</f>
        <v>-0.01052459619</v>
      </c>
      <c r="AL1268" s="160">
        <f>IF($AG$1129&gt;0,IPMT('Assumptions (Nuclear)'!$V$7,Model!AB1,'Assumptions (Nuclear)'!$V$10,'Assumptions (Nuclear)'!$V$5*Model!$AG$1129*AVERAGE('Assumptions (Nuclear)'!$Z$2:$AE$2)/10^9),0)</f>
        <v>-0.009774051743</v>
      </c>
      <c r="AM1268" s="160">
        <f>IF($AG$1129&gt;0,IPMT('Assumptions (Nuclear)'!$V$7,Model!AC1,'Assumptions (Nuclear)'!$V$10,'Assumptions (Nuclear)'!$V$5*Model!$AG$1129*AVERAGE('Assumptions (Nuclear)'!$Z$2:$AE$2)/10^9),0)</f>
        <v>-0.008987856433</v>
      </c>
      <c r="AN1268" s="160">
        <f>IF($AG$1129&gt;0,IPMT('Assumptions (Nuclear)'!$V$7,Model!AD1,'Assumptions (Nuclear)'!$V$10,'Assumptions (Nuclear)'!$V$5*Model!$AG$1129*AVERAGE('Assumptions (Nuclear)'!$Z$2:$AE$2)/10^9),0)</f>
        <v>-0.008164316845</v>
      </c>
      <c r="AO1268" s="160">
        <f>IF($AG$1129&gt;0,IPMT('Assumptions (Nuclear)'!$V$7,Model!AE1,'Assumptions (Nuclear)'!$V$10,'Assumptions (Nuclear)'!$V$5*Model!$AG$1129*AVERAGE('Assumptions (Nuclear)'!$Z$2:$AE$2)/10^9),0)</f>
        <v>-0.007301659126</v>
      </c>
      <c r="AP1268" s="160">
        <f>IF($AG$1129&gt;0,IPMT('Assumptions (Nuclear)'!$V$7,Model!AF1,'Assumptions (Nuclear)'!$V$10,'Assumptions (Nuclear)'!$V$5*Model!$AG$1129*AVERAGE('Assumptions (Nuclear)'!$Z$2:$AE$2)/10^9),0)</f>
        <v>-0.006398025166</v>
      </c>
      <c r="AQ1268" s="160">
        <f>IF($AG$1129&gt;0,IPMT('Assumptions (Nuclear)'!$V$7,Model!AG1,'Assumptions (Nuclear)'!$V$10,'Assumptions (Nuclear)'!$V$5*Model!$AG$1129*AVERAGE('Assumptions (Nuclear)'!$Z$2:$AE$2)/10^9),0)</f>
        <v>-0.005451468593</v>
      </c>
      <c r="AR1268" s="160">
        <f>IF($AG$1129&gt;0,IPMT('Assumptions (Nuclear)'!$V$7,Model!AH1,'Assumptions (Nuclear)'!$V$10,'Assumptions (Nuclear)'!$V$5*Model!$AG$1129*AVERAGE('Assumptions (Nuclear)'!$Z$2:$AE$2)/10^9),0)</f>
        <v>-0.004459950583</v>
      </c>
      <c r="AS1268" s="160">
        <f>IF($AG$1129&gt;0,IPMT('Assumptions (Nuclear)'!$V$7,Model!AI1,'Assumptions (Nuclear)'!$V$10,'Assumptions (Nuclear)'!$V$5*Model!$AG$1129*AVERAGE('Assumptions (Nuclear)'!$Z$2:$AE$2)/10^9),0)</f>
        <v>-0.003421335467</v>
      </c>
      <c r="AT1268" s="160">
        <f>IF($AG$1129&gt;0,IPMT('Assumptions (Nuclear)'!$V$7,Model!AJ1,'Assumptions (Nuclear)'!$V$10,'Assumptions (Nuclear)'!$V$5*Model!$AG$1129*AVERAGE('Assumptions (Nuclear)'!$Z$2:$AE$2)/10^9),0)</f>
        <v>-0.002333386133</v>
      </c>
      <c r="AU1268" s="160">
        <f>IF($AG$1129&gt;0,IPMT('Assumptions (Nuclear)'!$V$7,Model!AK1,'Assumptions (Nuclear)'!$V$10,'Assumptions (Nuclear)'!$V$5*Model!$AG$1129*AVERAGE('Assumptions (Nuclear)'!$Z$2:$AE$2)/10^9),0)</f>
        <v>-0.001193759206</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-0.01338118294</v>
      </c>
      <c r="AI1269" s="160">
        <f>IF($AH$1129&gt;0,IPMT('Assumptions (Nuclear)'!$V$7,Model!X1,'Assumptions (Nuclear)'!$V$10,'Assumptions (Nuclear)'!$V$5*Model!$AH$1129*AVERAGE('Assumptions (Nuclear)'!$AA$2:$AF$2)/10^9),0)</f>
        <v>-0.0127493083</v>
      </c>
      <c r="AJ1269" s="160">
        <f>IF($AH$1129&gt;0,IPMT('Assumptions (Nuclear)'!$V$7,Model!Y1,'Assumptions (Nuclear)'!$V$10,'Assumptions (Nuclear)'!$V$5*Model!$AH$1129*AVERAGE('Assumptions (Nuclear)'!$AA$2:$AF$2)/10^9),0)</f>
        <v>-0.01208741961</v>
      </c>
      <c r="AK1269" s="160">
        <f>IF($AH$1129&gt;0,IPMT('Assumptions (Nuclear)'!$V$7,Model!Z1,'Assumptions (Nuclear)'!$V$10,'Assumptions (Nuclear)'!$V$5*Model!$AH$1129*AVERAGE('Assumptions (Nuclear)'!$AA$2:$AF$2)/10^9),0)</f>
        <v>-0.01139409122</v>
      </c>
      <c r="AL1269" s="160">
        <f>IF($AH$1129&gt;0,IPMT('Assumptions (Nuclear)'!$V$7,Model!AA1,'Assumptions (Nuclear)'!$V$10,'Assumptions (Nuclear)'!$V$5*Model!$AH$1129*AVERAGE('Assumptions (Nuclear)'!$AA$2:$AF$2)/10^9),0)</f>
        <v>-0.01066782972</v>
      </c>
      <c r="AM1269" s="160">
        <f>IF($AH$1129&gt;0,IPMT('Assumptions (Nuclear)'!$V$7,Model!AB1,'Assumptions (Nuclear)'!$V$10,'Assumptions (Nuclear)'!$V$5*Model!$AH$1129*AVERAGE('Assumptions (Nuclear)'!$AA$2:$AF$2)/10^9),0)</f>
        <v>-0.009907070809</v>
      </c>
      <c r="AN1269" s="160">
        <f>IF($AH$1129&gt;0,IPMT('Assumptions (Nuclear)'!$V$7,Model!AC1,'Assumptions (Nuclear)'!$V$10,'Assumptions (Nuclear)'!$V$5*Model!$AH$1129*AVERAGE('Assumptions (Nuclear)'!$AA$2:$AF$2)/10^9),0)</f>
        <v>-0.009110175845</v>
      </c>
      <c r="AO1269" s="160">
        <f>IF($AH$1129&gt;0,IPMT('Assumptions (Nuclear)'!$V$7,Model!AD1,'Assumptions (Nuclear)'!$V$10,'Assumptions (Nuclear)'!$V$5*Model!$AH$1129*AVERAGE('Assumptions (Nuclear)'!$AA$2:$AF$2)/10^9),0)</f>
        <v>-0.00827542837</v>
      </c>
      <c r="AP1269" s="160">
        <f>IF($AH$1129&gt;0,IPMT('Assumptions (Nuclear)'!$V$7,Model!AE1,'Assumptions (Nuclear)'!$V$10,'Assumptions (Nuclear)'!$V$5*Model!$AH$1129*AVERAGE('Assumptions (Nuclear)'!$AA$2:$AF$2)/10^9),0)</f>
        <v>-0.00740103039</v>
      </c>
      <c r="AQ1269" s="160">
        <f>IF($AH$1129&gt;0,IPMT('Assumptions (Nuclear)'!$V$7,Model!AF1,'Assumptions (Nuclear)'!$V$10,'Assumptions (Nuclear)'!$V$5*Model!$AH$1129*AVERAGE('Assumptions (Nuclear)'!$AA$2:$AF$2)/10^9),0)</f>
        <v>-0.006485098506</v>
      </c>
      <c r="AR1269" s="160">
        <f>IF($AH$1129&gt;0,IPMT('Assumptions (Nuclear)'!$V$7,Model!AG1,'Assumptions (Nuclear)'!$V$10,'Assumptions (Nuclear)'!$V$5*Model!$AH$1129*AVERAGE('Assumptions (Nuclear)'!$AA$2:$AF$2)/10^9),0)</f>
        <v>-0.005525659858</v>
      </c>
      <c r="AS1269" s="160">
        <f>IF($AH$1129&gt;0,IPMT('Assumptions (Nuclear)'!$V$7,Model!AH1,'Assumptions (Nuclear)'!$V$10,'Assumptions (Nuclear)'!$V$5*Model!$AH$1129*AVERAGE('Assumptions (Nuclear)'!$AA$2:$AF$2)/10^9),0)</f>
        <v>-0.004520647873</v>
      </c>
      <c r="AT1269" s="160">
        <f>IF($AH$1129&gt;0,IPMT('Assumptions (Nuclear)'!$V$7,Model!AI1,'Assumptions (Nuclear)'!$V$10,'Assumptions (Nuclear)'!$V$5*Model!$AH$1129*AVERAGE('Assumptions (Nuclear)'!$AA$2:$AF$2)/10^9),0)</f>
        <v>-0.00346789782</v>
      </c>
      <c r="AU1269" s="160">
        <f>IF($AH$1129&gt;0,IPMT('Assumptions (Nuclear)'!$V$7,Model!AJ1,'Assumptions (Nuclear)'!$V$10,'Assumptions (Nuclear)'!$V$5*Model!$AH$1129*AVERAGE('Assumptions (Nuclear)'!$AA$2:$AF$2)/10^9),0)</f>
        <v>-0.002365142139</v>
      </c>
      <c r="AV1269" s="160">
        <f>IF($AH$1129&gt;0,IPMT('Assumptions (Nuclear)'!$V$7,Model!AK1,'Assumptions (Nuclear)'!$V$10,'Assumptions (Nuclear)'!$V$5*Model!$AH$1129*AVERAGE('Assumptions (Nuclear)'!$AA$2:$AF$2)/10^9),0)</f>
        <v>-0.001210005563</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-0.01356014463</v>
      </c>
      <c r="AJ1270" s="160">
        <f>IF($AI$1129&gt;0,IPMT('Assumptions (Nuclear)'!$V$7,Model!X1,'Assumptions (Nuclear)'!$V$10,'Assumptions (Nuclear)'!$V$5*Model!$AI$1129*AVERAGE('Assumptions (Nuclear)'!$AB$2:$AG$2)/10^9),0)</f>
        <v>-0.01291981922</v>
      </c>
      <c r="AK1270" s="160">
        <f>IF($AI$1129&gt;0,IPMT('Assumptions (Nuclear)'!$V$7,Model!Y1,'Assumptions (Nuclear)'!$V$10,'Assumptions (Nuclear)'!$V$5*Model!$AI$1129*AVERAGE('Assumptions (Nuclear)'!$AB$2:$AG$2)/10^9),0)</f>
        <v>-0.01224907835</v>
      </c>
      <c r="AL1270" s="160">
        <f>IF($AI$1129&gt;0,IPMT('Assumptions (Nuclear)'!$V$7,Model!Z1,'Assumptions (Nuclear)'!$V$10,'Assumptions (Nuclear)'!$V$5*Model!$AI$1129*AVERAGE('Assumptions (Nuclear)'!$AB$2:$AG$2)/10^9),0)</f>
        <v>-0.01154647729</v>
      </c>
      <c r="AM1270" s="160">
        <f>IF($AI$1129&gt;0,IPMT('Assumptions (Nuclear)'!$V$7,Model!AA1,'Assumptions (Nuclear)'!$V$10,'Assumptions (Nuclear)'!$V$5*Model!$AI$1129*AVERAGE('Assumptions (Nuclear)'!$AB$2:$AG$2)/10^9),0)</f>
        <v>-0.01081050268</v>
      </c>
      <c r="AN1270" s="160">
        <f>IF($AI$1129&gt;0,IPMT('Assumptions (Nuclear)'!$V$7,Model!AB1,'Assumptions (Nuclear)'!$V$10,'Assumptions (Nuclear)'!$V$5*Model!$AI$1129*AVERAGE('Assumptions (Nuclear)'!$AB$2:$AG$2)/10^9),0)</f>
        <v>-0.01003956927</v>
      </c>
      <c r="AO1270" s="160">
        <f>IF($AI$1129&gt;0,IPMT('Assumptions (Nuclear)'!$V$7,Model!AC1,'Assumptions (Nuclear)'!$V$10,'Assumptions (Nuclear)'!$V$5*Model!$AI$1129*AVERAGE('Assumptions (Nuclear)'!$AB$2:$AG$2)/10^9),0)</f>
        <v>-0.009232016532</v>
      </c>
      <c r="AP1270" s="160">
        <f>IF($AI$1129&gt;0,IPMT('Assumptions (Nuclear)'!$V$7,Model!AD1,'Assumptions (Nuclear)'!$V$10,'Assumptions (Nuclear)'!$V$5*Model!$AI$1129*AVERAGE('Assumptions (Nuclear)'!$AB$2:$AG$2)/10^9),0)</f>
        <v>-0.008386105035</v>
      </c>
      <c r="AQ1270" s="160">
        <f>IF($AI$1129&gt;0,IPMT('Assumptions (Nuclear)'!$V$7,Model!AE1,'Assumptions (Nuclear)'!$V$10,'Assumptions (Nuclear)'!$V$5*Model!$AI$1129*AVERAGE('Assumptions (Nuclear)'!$AB$2:$AG$2)/10^9),0)</f>
        <v>-0.007500012742</v>
      </c>
      <c r="AR1270" s="160">
        <f>IF($AI$1129&gt;0,IPMT('Assumptions (Nuclear)'!$V$7,Model!AF1,'Assumptions (Nuclear)'!$V$10,'Assumptions (Nuclear)'!$V$5*Model!$AI$1129*AVERAGE('Assumptions (Nuclear)'!$AB$2:$AG$2)/10^9),0)</f>
        <v>-0.006571831065</v>
      </c>
      <c r="AS1270" s="160">
        <f>IF($AI$1129&gt;0,IPMT('Assumptions (Nuclear)'!$V$7,Model!AG1,'Assumptions (Nuclear)'!$V$10,'Assumptions (Nuclear)'!$V$5*Model!$AI$1129*AVERAGE('Assumptions (Nuclear)'!$AB$2:$AG$2)/10^9),0)</f>
        <v>-0.005599560758</v>
      </c>
      <c r="AT1270" s="160">
        <f>IF($AI$1129&gt;0,IPMT('Assumptions (Nuclear)'!$V$7,Model!AH1,'Assumptions (Nuclear)'!$V$10,'Assumptions (Nuclear)'!$V$5*Model!$AI$1129*AVERAGE('Assumptions (Nuclear)'!$AB$2:$AG$2)/10^9),0)</f>
        <v>-0.004581107611</v>
      </c>
      <c r="AU1270" s="160">
        <f>IF($AI$1129&gt;0,IPMT('Assumptions (Nuclear)'!$V$7,Model!AI1,'Assumptions (Nuclear)'!$V$10,'Assumptions (Nuclear)'!$V$5*Model!$AI$1129*AVERAGE('Assumptions (Nuclear)'!$AB$2:$AG$2)/10^9),0)</f>
        <v>-0.003514277941</v>
      </c>
      <c r="AV1270" s="160">
        <f>IF($AI$1129&gt;0,IPMT('Assumptions (Nuclear)'!$V$7,Model!AJ1,'Assumptions (Nuclear)'!$V$10,'Assumptions (Nuclear)'!$V$5*Model!$AI$1129*AVERAGE('Assumptions (Nuclear)'!$AB$2:$AG$2)/10^9),0)</f>
        <v>-0.00239677386</v>
      </c>
      <c r="AW1270" s="160">
        <f>IF($AI$1129&gt;0,IPMT('Assumptions (Nuclear)'!$V$7,Model!AK1,'Assumptions (Nuclear)'!$V$10,'Assumptions (Nuclear)'!$V$5*Model!$AI$1129*AVERAGE('Assumptions (Nuclear)'!$AB$2:$AG$2)/10^9),0)</f>
        <v>-0.001226188336</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-0.136816646</v>
      </c>
      <c r="AK1271" s="177">
        <f>IF($AJ$1129&gt;0,IPMT('Assumptions (Nuclear)'!$V$7,Model!X1,'Assumptions (Nuclear)'!$V$10,'Assumptions (Nuclear)'!$V$5*Model!$AJ$1129*AVERAGE('Assumptions (Nuclear)'!$AC$2:$AH$2)/10^9),0)</f>
        <v>-0.1303560088</v>
      </c>
      <c r="AL1271" s="177">
        <f>IF($AJ$1129&gt;0,IPMT('Assumptions (Nuclear)'!$V$7,Model!Y1,'Assumptions (Nuclear)'!$V$10,'Assumptions (Nuclear)'!$V$5*Model!$AJ$1129*AVERAGE('Assumptions (Nuclear)'!$AC$2:$AH$2)/10^9),0)</f>
        <v>-0.1235884913</v>
      </c>
      <c r="AM1271" s="177">
        <f>IF($AJ$1129&gt;0,IPMT('Assumptions (Nuclear)'!$V$7,Model!Z1,'Assumptions (Nuclear)'!$V$10,'Assumptions (Nuclear)'!$V$5*Model!$AJ$1129*AVERAGE('Assumptions (Nuclear)'!$AC$2:$AH$2)/10^9),0)</f>
        <v>-0.1164995167</v>
      </c>
      <c r="AN1271" s="177">
        <f>IF($AJ$1129&gt;0,IPMT('Assumptions (Nuclear)'!$V$7,Model!AA1,'Assumptions (Nuclear)'!$V$10,'Assumptions (Nuclear)'!$V$5*Model!$AJ$1129*AVERAGE('Assumptions (Nuclear)'!$AC$2:$AH$2)/10^9),0)</f>
        <v>-0.1090738158</v>
      </c>
      <c r="AO1271" s="177">
        <f>IF($AJ$1129&gt;0,IPMT('Assumptions (Nuclear)'!$V$7,Model!AB1,'Assumptions (Nuclear)'!$V$10,'Assumptions (Nuclear)'!$V$5*Model!$AJ$1129*AVERAGE('Assumptions (Nuclear)'!$AC$2:$AH$2)/10^9),0)</f>
        <v>-0.1012953941</v>
      </c>
      <c r="AP1271" s="177">
        <f>IF($AJ$1129&gt;0,IPMT('Assumptions (Nuclear)'!$V$7,Model!AC1,'Assumptions (Nuclear)'!$V$10,'Assumptions (Nuclear)'!$V$5*Model!$AJ$1129*AVERAGE('Assumptions (Nuclear)'!$AC$2:$AH$2)/10^9),0)</f>
        <v>-0.09314749745</v>
      </c>
      <c r="AQ1271" s="177">
        <f>IF($AJ$1129&gt;0,IPMT('Assumptions (Nuclear)'!$V$7,Model!AD1,'Assumptions (Nuclear)'!$V$10,'Assumptions (Nuclear)'!$V$5*Model!$AJ$1129*AVERAGE('Assumptions (Nuclear)'!$AC$2:$AH$2)/10^9),0)</f>
        <v>-0.08461257567</v>
      </c>
      <c r="AR1271" s="177">
        <f>IF($AJ$1129&gt;0,IPMT('Assumptions (Nuclear)'!$V$7,Model!AE1,'Assumptions (Nuclear)'!$V$10,'Assumptions (Nuclear)'!$V$5*Model!$AJ$1129*AVERAGE('Assumptions (Nuclear)'!$AC$2:$AH$2)/10^9),0)</f>
        <v>-0.0756722451</v>
      </c>
      <c r="AS1271" s="177">
        <f>IF($AJ$1129&gt;0,IPMT('Assumptions (Nuclear)'!$V$7,Model!AF1,'Assumptions (Nuclear)'!$V$10,'Assumptions (Nuclear)'!$V$5*Model!$AJ$1129*AVERAGE('Assumptions (Nuclear)'!$AC$2:$AH$2)/10^9),0)</f>
        <v>-0.06630724882</v>
      </c>
      <c r="AT1271" s="177">
        <f>IF($AJ$1129&gt;0,IPMT('Assumptions (Nuclear)'!$V$7,Model!AG1,'Assumptions (Nuclear)'!$V$10,'Assumptions (Nuclear)'!$V$5*Model!$AJ$1129*AVERAGE('Assumptions (Nuclear)'!$AC$2:$AH$2)/10^9),0)</f>
        <v>-0.05649741523</v>
      </c>
      <c r="AU1271" s="177">
        <f>IF($AJ$1129&gt;0,IPMT('Assumptions (Nuclear)'!$V$7,Model!AH1,'Assumptions (Nuclear)'!$V$10,'Assumptions (Nuclear)'!$V$5*Model!$AJ$1129*AVERAGE('Assumptions (Nuclear)'!$AC$2:$AH$2)/10^9),0)</f>
        <v>-0.04622161454</v>
      </c>
      <c r="AV1271" s="177">
        <f>IF($AJ$1129&gt;0,IPMT('Assumptions (Nuclear)'!$V$7,Model!AI1,'Assumptions (Nuclear)'!$V$10,'Assumptions (Nuclear)'!$V$5*Model!$AJ$1129*AVERAGE('Assumptions (Nuclear)'!$AC$2:$AH$2)/10^9),0)</f>
        <v>-0.03545771332</v>
      </c>
      <c r="AW1271" s="177">
        <f>IF($AJ$1129&gt;0,IPMT('Assumptions (Nuclear)'!$V$7,Model!AJ1,'Assumptions (Nuclear)'!$V$10,'Assumptions (Nuclear)'!$V$5*Model!$AJ$1129*AVERAGE('Assumptions (Nuclear)'!$AC$2:$AH$2)/10^9),0)</f>
        <v>-0.02418252678</v>
      </c>
      <c r="AX1271" s="177">
        <f>IF($AJ$1129&gt;0,IPMT('Assumptions (Nuclear)'!$V$7,Model!AK1,'Assumptions (Nuclear)'!$V$10,'Assumptions (Nuclear)'!$V$5*Model!$AJ$1129*AVERAGE('Assumptions (Nuclear)'!$AC$2:$AH$2)/10^9),0)</f>
        <v>-0.01237176889</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-0.01391470079</v>
      </c>
      <c r="AL1272" s="160">
        <f>IF($AK$1129&gt;0,IPMT('Assumptions (Nuclear)'!$V$7,Model!X1,'Assumptions (Nuclear)'!$V$10,'Assumptions (Nuclear)'!$V$5*Model!$AK$1129*AVERAGE('Assumptions (Nuclear)'!$AD$2:$AI$2)/10^9),0)</f>
        <v>-0.01325763284</v>
      </c>
      <c r="AM1272" s="160">
        <f>IF($AK$1129&gt;0,IPMT('Assumptions (Nuclear)'!$V$7,Model!Y1,'Assumptions (Nuclear)'!$V$10,'Assumptions (Nuclear)'!$V$5*Model!$AK$1129*AVERAGE('Assumptions (Nuclear)'!$AD$2:$AI$2)/10^9),0)</f>
        <v>-0.01256935415</v>
      </c>
      <c r="AN1272" s="160">
        <f>IF($AK$1129&gt;0,IPMT('Assumptions (Nuclear)'!$V$7,Model!Z1,'Assumptions (Nuclear)'!$V$10,'Assumptions (Nuclear)'!$V$5*Model!$AK$1129*AVERAGE('Assumptions (Nuclear)'!$AD$2:$AI$2)/10^9),0)</f>
        <v>-0.01184838223</v>
      </c>
      <c r="AO1272" s="160">
        <f>IF($AK$1129&gt;0,IPMT('Assumptions (Nuclear)'!$V$7,Model!AA1,'Assumptions (Nuclear)'!$V$10,'Assumptions (Nuclear)'!$V$5*Model!$AK$1129*AVERAGE('Assumptions (Nuclear)'!$AD$2:$AI$2)/10^9),0)</f>
        <v>-0.01109316414</v>
      </c>
      <c r="AP1272" s="160">
        <f>IF($AK$1129&gt;0,IPMT('Assumptions (Nuclear)'!$V$7,Model!AB1,'Assumptions (Nuclear)'!$V$10,'Assumptions (Nuclear)'!$V$5*Model!$AK$1129*AVERAGE('Assumptions (Nuclear)'!$AD$2:$AI$2)/10^9),0)</f>
        <v>-0.0103020732</v>
      </c>
      <c r="AQ1272" s="160">
        <f>IF($AK$1129&gt;0,IPMT('Assumptions (Nuclear)'!$V$7,Model!AC1,'Assumptions (Nuclear)'!$V$10,'Assumptions (Nuclear)'!$V$5*Model!$AK$1129*AVERAGE('Assumptions (Nuclear)'!$AD$2:$AI$2)/10^9),0)</f>
        <v>-0.009473405428</v>
      </c>
      <c r="AR1272" s="160">
        <f>IF($AK$1129&gt;0,IPMT('Assumptions (Nuclear)'!$V$7,Model!AD1,'Assumptions (Nuclear)'!$V$10,'Assumptions (Nuclear)'!$V$5*Model!$AK$1129*AVERAGE('Assumptions (Nuclear)'!$AD$2:$AI$2)/10^9),0)</f>
        <v>-0.008605375942</v>
      </c>
      <c r="AS1272" s="160">
        <f>IF($AK$1129&gt;0,IPMT('Assumptions (Nuclear)'!$V$7,Model!AE1,'Assumptions (Nuclear)'!$V$10,'Assumptions (Nuclear)'!$V$5*Model!$AK$1129*AVERAGE('Assumptions (Nuclear)'!$AD$2:$AI$2)/10^9),0)</f>
        <v>-0.007696115055</v>
      </c>
      <c r="AT1272" s="160">
        <f>IF($AK$1129&gt;0,IPMT('Assumptions (Nuclear)'!$V$7,Model!AF1,'Assumptions (Nuclear)'!$V$10,'Assumptions (Nuclear)'!$V$5*Model!$AK$1129*AVERAGE('Assumptions (Nuclear)'!$AD$2:$AI$2)/10^9),0)</f>
        <v>-0.006743664276</v>
      </c>
      <c r="AU1272" s="160">
        <f>IF($AK$1129&gt;0,IPMT('Assumptions (Nuclear)'!$V$7,Model!AG1,'Assumptions (Nuclear)'!$V$10,'Assumptions (Nuclear)'!$V$5*Model!$AK$1129*AVERAGE('Assumptions (Nuclear)'!$AD$2:$AI$2)/10^9),0)</f>
        <v>-0.005745972085</v>
      </c>
      <c r="AV1272" s="160">
        <f>IF($AK$1129&gt;0,IPMT('Assumptions (Nuclear)'!$V$7,Model!AH1,'Assumptions (Nuclear)'!$V$10,'Assumptions (Nuclear)'!$V$5*Model!$AK$1129*AVERAGE('Assumptions (Nuclear)'!$AD$2:$AI$2)/10^9),0)</f>
        <v>-0.004700889515</v>
      </c>
      <c r="AW1272" s="160">
        <f>IF($AK$1129&gt;0,IPMT('Assumptions (Nuclear)'!$V$7,Model!AI1,'Assumptions (Nuclear)'!$V$10,'Assumptions (Nuclear)'!$V$5*Model!$AK$1129*AVERAGE('Assumptions (Nuclear)'!$AD$2:$AI$2)/10^9),0)</f>
        <v>-0.003606165522</v>
      </c>
      <c r="AX1272" s="160">
        <f>IF($AK$1129&gt;0,IPMT('Assumptions (Nuclear)'!$V$7,Model!AJ1,'Assumptions (Nuclear)'!$V$10,'Assumptions (Nuclear)'!$V$5*Model!$AK$1129*AVERAGE('Assumptions (Nuclear)'!$AD$2:$AI$2)/10^9),0)</f>
        <v>-0.00245944214</v>
      </c>
      <c r="AY1272" s="160">
        <f>IF($AK$1129&gt;0,IPMT('Assumptions (Nuclear)'!$V$7,Model!AK1,'Assumptions (Nuclear)'!$V$10,'Assumptions (Nuclear)'!$V$5*Model!$AK$1129*AVERAGE('Assumptions (Nuclear)'!$AD$2:$AI$2)/10^9),0)</f>
        <v>-0.001258249398</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-0.1597491904</v>
      </c>
      <c r="AM1273" s="177">
        <f>IF($AL$1129&gt;0,IPMT('Assumptions (Nuclear)'!$V$7,Model!X1,'Assumptions (Nuclear)'!$V$10,'Assumptions (Nuclear)'!$V$5*Model!$AL$1129*AVERAGE('Assumptions (Nuclear)'!$AE$2:$AJ$2)/10^9),0)</f>
        <v>-0.1522056524</v>
      </c>
      <c r="AN1273" s="177">
        <f>IF($AL$1129&gt;0,IPMT('Assumptions (Nuclear)'!$V$7,Model!Y1,'Assumptions (Nuclear)'!$V$10,'Assumptions (Nuclear)'!$V$5*Model!$AL$1129*AVERAGE('Assumptions (Nuclear)'!$AE$2:$AJ$2)/10^9),0)</f>
        <v>-0.1443037963</v>
      </c>
      <c r="AO1273" s="177">
        <f>IF($AL$1129&gt;0,IPMT('Assumptions (Nuclear)'!$V$7,Model!Z1,'Assumptions (Nuclear)'!$V$10,'Assumptions (Nuclear)'!$V$5*Model!$AL$1129*AVERAGE('Assumptions (Nuclear)'!$AE$2:$AJ$2)/10^9),0)</f>
        <v>-0.1360266021</v>
      </c>
      <c r="AP1273" s="177">
        <f>IF($AL$1129&gt;0,IPMT('Assumptions (Nuclear)'!$V$7,Model!AA1,'Assumptions (Nuclear)'!$V$10,'Assumptions (Nuclear)'!$V$5*Model!$AL$1129*AVERAGE('Assumptions (Nuclear)'!$AE$2:$AJ$2)/10^9),0)</f>
        <v>-0.1273562412</v>
      </c>
      <c r="AQ1273" s="177">
        <f>IF($AL$1129&gt;0,IPMT('Assumptions (Nuclear)'!$V$7,Model!AB1,'Assumptions (Nuclear)'!$V$10,'Assumptions (Nuclear)'!$V$5*Model!$AL$1129*AVERAGE('Assumptions (Nuclear)'!$AE$2:$AJ$2)/10^9),0)</f>
        <v>-0.1182740381</v>
      </c>
      <c r="AR1273" s="177">
        <f>IF($AL$1129&gt;0,IPMT('Assumptions (Nuclear)'!$V$7,Model!AC1,'Assumptions (Nuclear)'!$V$10,'Assumptions (Nuclear)'!$V$5*Model!$AL$1129*AVERAGE('Assumptions (Nuclear)'!$AE$2:$AJ$2)/10^9),0)</f>
        <v>-0.1087604304</v>
      </c>
      <c r="AS1273" s="177">
        <f>IF($AL$1129&gt;0,IPMT('Assumptions (Nuclear)'!$V$7,Model!AD1,'Assumptions (Nuclear)'!$V$10,'Assumptions (Nuclear)'!$V$5*Model!$AL$1129*AVERAGE('Assumptions (Nuclear)'!$AE$2:$AJ$2)/10^9),0)</f>
        <v>-0.0987949263</v>
      </c>
      <c r="AT1273" s="177">
        <f>IF($AL$1129&gt;0,IPMT('Assumptions (Nuclear)'!$V$7,Model!AE1,'Assumptions (Nuclear)'!$V$10,'Assumptions (Nuclear)'!$V$5*Model!$AL$1129*AVERAGE('Assumptions (Nuclear)'!$AE$2:$AJ$2)/10^9),0)</f>
        <v>-0.08835606077</v>
      </c>
      <c r="AU1273" s="177">
        <f>IF($AL$1129&gt;0,IPMT('Assumptions (Nuclear)'!$V$7,Model!AF1,'Assumptions (Nuclear)'!$V$10,'Assumptions (Nuclear)'!$V$5*Model!$AL$1129*AVERAGE('Assumptions (Nuclear)'!$AE$2:$AJ$2)/10^9),0)</f>
        <v>-0.07742134913</v>
      </c>
      <c r="AV1273" s="177">
        <f>IF($AL$1129&gt;0,IPMT('Assumptions (Nuclear)'!$V$7,Model!AG1,'Assumptions (Nuclear)'!$V$10,'Assumptions (Nuclear)'!$V$5*Model!$AL$1129*AVERAGE('Assumptions (Nuclear)'!$AE$2:$AJ$2)/10^9),0)</f>
        <v>-0.06596723868</v>
      </c>
      <c r="AW1273" s="177">
        <f>IF($AL$1129&gt;0,IPMT('Assumptions (Nuclear)'!$V$7,Model!AH1,'Assumptions (Nuclear)'!$V$10,'Assumptions (Nuclear)'!$V$5*Model!$AL$1129*AVERAGE('Assumptions (Nuclear)'!$AE$2:$AJ$2)/10^9),0)</f>
        <v>-0.05396905798</v>
      </c>
      <c r="AX1273" s="177">
        <f>IF($AL$1129&gt;0,IPMT('Assumptions (Nuclear)'!$V$7,Model!AI1,'Assumptions (Nuclear)'!$V$10,'Assumptions (Nuclear)'!$V$5*Model!$AL$1129*AVERAGE('Assumptions (Nuclear)'!$AE$2:$AJ$2)/10^9),0)</f>
        <v>-0.0414009637</v>
      </c>
      <c r="AY1273" s="177">
        <f>IF($AL$1129&gt;0,IPMT('Assumptions (Nuclear)'!$V$7,Model!AJ1,'Assumptions (Nuclear)'!$V$10,'Assumptions (Nuclear)'!$V$5*Model!$AL$1129*AVERAGE('Assumptions (Nuclear)'!$AE$2:$AJ$2)/10^9),0)</f>
        <v>-0.02823588495</v>
      </c>
      <c r="AZ1273" s="177">
        <f>IF($AL$1129&gt;0,IPMT('Assumptions (Nuclear)'!$V$7,Model!AK1,'Assumptions (Nuclear)'!$V$10,'Assumptions (Nuclear)'!$V$5*Model!$AL$1129*AVERAGE('Assumptions (Nuclear)'!$AE$2:$AJ$2)/10^9),0)</f>
        <v>-0.01444546495</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-0.5019983939</v>
      </c>
      <c r="AN1274" s="160">
        <f>IF($AM$1129&gt;0,IPMT('Assumptions (Nuclear)'!$V$7,Model!X1,'Assumptions (Nuclear)'!$V$10,'Assumptions (Nuclear)'!$V$5*Model!$AM$1129*AVERAGE('Assumptions (Nuclear)'!$AF$2:$AK$2)/10^9),0)</f>
        <v>-0.4782934602</v>
      </c>
      <c r="AO1274" s="160">
        <f>IF($AM$1129&gt;0,IPMT('Assumptions (Nuclear)'!$V$7,Model!Y1,'Assumptions (Nuclear)'!$V$10,'Assumptions (Nuclear)'!$V$5*Model!$AM$1129*AVERAGE('Assumptions (Nuclear)'!$AF$2:$AK$2)/10^9),0)</f>
        <v>-0.4534625423</v>
      </c>
      <c r="AP1274" s="160">
        <f>IF($AM$1129&gt;0,IPMT('Assumptions (Nuclear)'!$V$7,Model!Z1,'Assumptions (Nuclear)'!$V$10,'Assumptions (Nuclear)'!$V$5*Model!$AM$1129*AVERAGE('Assumptions (Nuclear)'!$AF$2:$AK$2)/10^9),0)</f>
        <v>-0.4274521557</v>
      </c>
      <c r="AQ1274" s="160">
        <f>IF($AM$1129&gt;0,IPMT('Assumptions (Nuclear)'!$V$7,Model!AA1,'Assumptions (Nuclear)'!$V$10,'Assumptions (Nuclear)'!$V$5*Model!$AM$1129*AVERAGE('Assumptions (Nuclear)'!$AF$2:$AK$2)/10^9),0)</f>
        <v>-0.4002062757</v>
      </c>
      <c r="AR1274" s="160">
        <f>IF($AM$1129&gt;0,IPMT('Assumptions (Nuclear)'!$V$7,Model!AB1,'Assumptions (Nuclear)'!$V$10,'Assumptions (Nuclear)'!$V$5*Model!$AM$1129*AVERAGE('Assumptions (Nuclear)'!$AF$2:$AK$2)/10^9),0)</f>
        <v>-0.3716662165</v>
      </c>
      <c r="AS1274" s="160">
        <f>IF($AM$1129&gt;0,IPMT('Assumptions (Nuclear)'!$V$7,Model!AC1,'Assumptions (Nuclear)'!$V$10,'Assumptions (Nuclear)'!$V$5*Model!$AM$1129*AVERAGE('Assumptions (Nuclear)'!$AF$2:$AK$2)/10^9),0)</f>
        <v>-0.3417705044</v>
      </c>
      <c r="AT1274" s="160">
        <f>IF($AM$1129&gt;0,IPMT('Assumptions (Nuclear)'!$V$7,Model!AD1,'Assumptions (Nuclear)'!$V$10,'Assumptions (Nuclear)'!$V$5*Model!$AM$1129*AVERAGE('Assumptions (Nuclear)'!$AF$2:$AK$2)/10^9),0)</f>
        <v>-0.3104547461</v>
      </c>
      <c r="AU1274" s="160">
        <f>IF($AM$1129&gt;0,IPMT('Assumptions (Nuclear)'!$V$7,Model!AE1,'Assumptions (Nuclear)'!$V$10,'Assumptions (Nuclear)'!$V$5*Model!$AM$1129*AVERAGE('Assumptions (Nuclear)'!$AF$2:$AK$2)/10^9),0)</f>
        <v>-0.2776514892</v>
      </c>
      <c r="AV1274" s="160">
        <f>IF($AM$1129&gt;0,IPMT('Assumptions (Nuclear)'!$V$7,Model!AF1,'Assumptions (Nuclear)'!$V$10,'Assumptions (Nuclear)'!$V$5*Model!$AM$1129*AVERAGE('Assumptions (Nuclear)'!$AF$2:$AK$2)/10^9),0)</f>
        <v>-0.2432900775</v>
      </c>
      <c r="AW1274" s="160">
        <f>IF($AM$1129&gt;0,IPMT('Assumptions (Nuclear)'!$V$7,Model!AG1,'Assumptions (Nuclear)'!$V$10,'Assumptions (Nuclear)'!$V$5*Model!$AM$1129*AVERAGE('Assumptions (Nuclear)'!$AF$2:$AK$2)/10^9),0)</f>
        <v>-0.2072964989</v>
      </c>
      <c r="AX1274" s="160">
        <f>IF($AM$1129&gt;0,IPMT('Assumptions (Nuclear)'!$V$7,Model!AH1,'Assumptions (Nuclear)'!$V$10,'Assumptions (Nuclear)'!$V$5*Model!$AM$1129*AVERAGE('Assumptions (Nuclear)'!$AF$2:$AK$2)/10^9),0)</f>
        <v>-0.1695932252</v>
      </c>
      <c r="AY1274" s="160">
        <f>IF($AM$1129&gt;0,IPMT('Assumptions (Nuclear)'!$V$7,Model!AI1,'Assumptions (Nuclear)'!$V$10,'Assumptions (Nuclear)'!$V$5*Model!$AM$1129*AVERAGE('Assumptions (Nuclear)'!$AF$2:$AK$2)/10^9),0)</f>
        <v>-0.1300990461</v>
      </c>
      <c r="AZ1274" s="160">
        <f>IF($AM$1129&gt;0,IPMT('Assumptions (Nuclear)'!$V$7,Model!AJ1,'Assumptions (Nuclear)'!$V$10,'Assumptions (Nuclear)'!$V$5*Model!$AM$1129*AVERAGE('Assumptions (Nuclear)'!$AF$2:$AK$2)/10^9),0)</f>
        <v>-0.08872889346</v>
      </c>
      <c r="BA1274" s="160">
        <f>IF($AM$1129&gt;0,IPMT('Assumptions (Nuclear)'!$V$7,Model!AK1,'Assumptions (Nuclear)'!$V$10,'Assumptions (Nuclear)'!$V$5*Model!$AM$1129*AVERAGE('Assumptions (Nuclear)'!$AF$2:$AK$2)/10^9),0)</f>
        <v>-0.04539365856</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-0.5214964845</v>
      </c>
      <c r="AO1275" s="160">
        <f>IF($AN$1129&gt;0,IPMT('Assumptions (Nuclear)'!$V$7,Model!X1,'Assumptions (Nuclear)'!$V$10,'Assumptions (Nuclear)'!$V$5*Model!$AN$1129*AVERAGE('Assumptions (Nuclear)'!$AG$2:$AL$2)/10^9),0)</f>
        <v>-0.4968708289</v>
      </c>
      <c r="AP1275" s="160">
        <f>IF($AN$1129&gt;0,IPMT('Assumptions (Nuclear)'!$V$7,Model!Y1,'Assumptions (Nuclear)'!$V$10,'Assumptions (Nuclear)'!$V$5*Model!$AN$1129*AVERAGE('Assumptions (Nuclear)'!$AG$2:$AL$2)/10^9),0)</f>
        <v>-0.4710754546</v>
      </c>
      <c r="AQ1275" s="160">
        <f>IF($AN$1129&gt;0,IPMT('Assumptions (Nuclear)'!$V$7,Model!Z1,'Assumptions (Nuclear)'!$V$10,'Assumptions (Nuclear)'!$V$5*Model!$AN$1129*AVERAGE('Assumptions (Nuclear)'!$AG$2:$AL$2)/10^9),0)</f>
        <v>-0.4440548001</v>
      </c>
      <c r="AR1275" s="160">
        <f>IF($AN$1129&gt;0,IPMT('Assumptions (Nuclear)'!$V$7,Model!AA1,'Assumptions (Nuclear)'!$V$10,'Assumptions (Nuclear)'!$V$5*Model!$AN$1129*AVERAGE('Assumptions (Nuclear)'!$AG$2:$AL$2)/10^9),0)</f>
        <v>-0.4157506645</v>
      </c>
      <c r="AS1275" s="160">
        <f>IF($AN$1129&gt;0,IPMT('Assumptions (Nuclear)'!$V$7,Model!AB1,'Assumptions (Nuclear)'!$V$10,'Assumptions (Nuclear)'!$V$5*Model!$AN$1129*AVERAGE('Assumptions (Nuclear)'!$AG$2:$AL$2)/10^9),0)</f>
        <v>-0.3861020825</v>
      </c>
      <c r="AT1275" s="160">
        <f>IF($AN$1129&gt;0,IPMT('Assumptions (Nuclear)'!$V$7,Model!AC1,'Assumptions (Nuclear)'!$V$10,'Assumptions (Nuclear)'!$V$5*Model!$AN$1129*AVERAGE('Assumptions (Nuclear)'!$AG$2:$AL$2)/10^9),0)</f>
        <v>-0.3550451928</v>
      </c>
      <c r="AU1275" s="160">
        <f>IF($AN$1129&gt;0,IPMT('Assumptions (Nuclear)'!$V$7,Model!AD1,'Assumptions (Nuclear)'!$V$10,'Assumptions (Nuclear)'!$V$5*Model!$AN$1129*AVERAGE('Assumptions (Nuclear)'!$AG$2:$AL$2)/10^9),0)</f>
        <v>-0.3225131009</v>
      </c>
      <c r="AV1275" s="160">
        <f>IF($AN$1129&gt;0,IPMT('Assumptions (Nuclear)'!$V$7,Model!AE1,'Assumptions (Nuclear)'!$V$10,'Assumptions (Nuclear)'!$V$5*Model!$AN$1129*AVERAGE('Assumptions (Nuclear)'!$AG$2:$AL$2)/10^9),0)</f>
        <v>-0.2884357346</v>
      </c>
      <c r="AW1275" s="160">
        <f>IF($AN$1129&gt;0,IPMT('Assumptions (Nuclear)'!$V$7,Model!AF1,'Assumptions (Nuclear)'!$V$10,'Assumptions (Nuclear)'!$V$5*Model!$AN$1129*AVERAGE('Assumptions (Nuclear)'!$AG$2:$AL$2)/10^9),0)</f>
        <v>-0.2527396934</v>
      </c>
      <c r="AX1275" s="160">
        <f>IF($AN$1129&gt;0,IPMT('Assumptions (Nuclear)'!$V$7,Model!AG1,'Assumptions (Nuclear)'!$V$10,'Assumptions (Nuclear)'!$V$5*Model!$AN$1129*AVERAGE('Assumptions (Nuclear)'!$AG$2:$AL$2)/10^9),0)</f>
        <v>-0.2153480902</v>
      </c>
      <c r="AY1275" s="160">
        <f>IF($AN$1129&gt;0,IPMT('Assumptions (Nuclear)'!$V$7,Model!AH1,'Assumptions (Nuclear)'!$V$10,'Assumptions (Nuclear)'!$V$5*Model!$AN$1129*AVERAGE('Assumptions (Nuclear)'!$AG$2:$AL$2)/10^9),0)</f>
        <v>-0.1761803859</v>
      </c>
      <c r="AZ1275" s="160">
        <f>IF($AN$1129&gt;0,IPMT('Assumptions (Nuclear)'!$V$7,Model!AI1,'Assumptions (Nuclear)'!$V$10,'Assumptions (Nuclear)'!$V$5*Model!$AN$1129*AVERAGE('Assumptions (Nuclear)'!$AG$2:$AL$2)/10^9),0)</f>
        <v>-0.1351522156</v>
      </c>
      <c r="BA1275" s="160">
        <f>IF($AN$1129&gt;0,IPMT('Assumptions (Nuclear)'!$V$7,Model!AJ1,'Assumptions (Nuclear)'!$V$10,'Assumptions (Nuclear)'!$V$5*Model!$AN$1129*AVERAGE('Assumptions (Nuclear)'!$AG$2:$AL$2)/10^9),0)</f>
        <v>-0.09217520728</v>
      </c>
      <c r="BB1275" s="160">
        <f>IF($AN$1129&gt;0,IPMT('Assumptions (Nuclear)'!$V$7,Model!AK1,'Assumptions (Nuclear)'!$V$10,'Assumptions (Nuclear)'!$V$5*Model!$AN$1129*AVERAGE('Assumptions (Nuclear)'!$AG$2:$AL$2)/10^9),0)</f>
        <v>-0.04715679103</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-0.01462824271</v>
      </c>
      <c r="AP1276" s="160">
        <f>IF($AO$1129&gt;0,IPMT('Assumptions (Nuclear)'!$V$7,Model!X1,'Assumptions (Nuclear)'!$V$10,'Assumptions (Nuclear)'!$V$5*Model!$AO$1129*AVERAGE('Assumptions (Nuclear)'!$AH$2:$AM$2)/10^9),0)</f>
        <v>-0.0139374805</v>
      </c>
      <c r="AQ1276" s="160">
        <f>IF($AO$1129&gt;0,IPMT('Assumptions (Nuclear)'!$V$7,Model!Y1,'Assumptions (Nuclear)'!$V$10,'Assumptions (Nuclear)'!$V$5*Model!$AO$1129*AVERAGE('Assumptions (Nuclear)'!$AH$2:$AM$2)/10^9),0)</f>
        <v>-0.01321390707</v>
      </c>
      <c r="AR1276" s="160">
        <f>IF($AO$1129&gt;0,IPMT('Assumptions (Nuclear)'!$V$7,Model!Z1,'Assumptions (Nuclear)'!$V$10,'Assumptions (Nuclear)'!$V$5*Model!$AO$1129*AVERAGE('Assumptions (Nuclear)'!$AH$2:$AM$2)/10^9),0)</f>
        <v>-0.01245596392</v>
      </c>
      <c r="AS1276" s="160">
        <f>IF($AO$1129&gt;0,IPMT('Assumptions (Nuclear)'!$V$7,Model!AA1,'Assumptions (Nuclear)'!$V$10,'Assumptions (Nuclear)'!$V$5*Model!$AO$1129*AVERAGE('Assumptions (Nuclear)'!$AH$2:$AM$2)/10^9),0)</f>
        <v>-0.01166201846</v>
      </c>
      <c r="AT1276" s="160">
        <f>IF($AO$1129&gt;0,IPMT('Assumptions (Nuclear)'!$V$7,Model!AB1,'Assumptions (Nuclear)'!$V$10,'Assumptions (Nuclear)'!$V$5*Model!$AO$1129*AVERAGE('Assumptions (Nuclear)'!$AH$2:$AM$2)/10^9),0)</f>
        <v>-0.01083036059</v>
      </c>
      <c r="AU1276" s="160">
        <f>IF($AO$1129&gt;0,IPMT('Assumptions (Nuclear)'!$V$7,Model!AC1,'Assumptions (Nuclear)'!$V$10,'Assumptions (Nuclear)'!$V$5*Model!$AO$1129*AVERAGE('Assumptions (Nuclear)'!$AH$2:$AM$2)/10^9),0)</f>
        <v>-0.009959198976</v>
      </c>
      <c r="AV1276" s="160">
        <f>IF($AO$1129&gt;0,IPMT('Assumptions (Nuclear)'!$V$7,Model!AD1,'Assumptions (Nuclear)'!$V$10,'Assumptions (Nuclear)'!$V$5*Model!$AO$1129*AVERAGE('Assumptions (Nuclear)'!$AH$2:$AM$2)/10^9),0)</f>
        <v>-0.009046657183</v>
      </c>
      <c r="AW1276" s="160">
        <f>IF($AO$1129&gt;0,IPMT('Assumptions (Nuclear)'!$V$7,Model!AE1,'Assumptions (Nuclear)'!$V$10,'Assumptions (Nuclear)'!$V$5*Model!$AO$1129*AVERAGE('Assumptions (Nuclear)'!$AH$2:$AM$2)/10^9),0)</f>
        <v>-0.008090769656</v>
      </c>
      <c r="AX1276" s="160">
        <f>IF($AO$1129&gt;0,IPMT('Assumptions (Nuclear)'!$V$7,Model!AF1,'Assumptions (Nuclear)'!$V$10,'Assumptions (Nuclear)'!$V$5*Model!$AO$1129*AVERAGE('Assumptions (Nuclear)'!$AH$2:$AM$2)/10^9),0)</f>
        <v>-0.00708947747</v>
      </c>
      <c r="AY1276" s="160">
        <f>IF($AO$1129&gt;0,IPMT('Assumptions (Nuclear)'!$V$7,Model!AG1,'Assumptions (Nuclear)'!$V$10,'Assumptions (Nuclear)'!$V$5*Model!$AO$1129*AVERAGE('Assumptions (Nuclear)'!$AH$2:$AM$2)/10^9),0)</f>
        <v>-0.006040623906</v>
      </c>
      <c r="AZ1276" s="160">
        <f>IF($AO$1129&gt;0,IPMT('Assumptions (Nuclear)'!$V$7,Model!AH1,'Assumptions (Nuclear)'!$V$10,'Assumptions (Nuclear)'!$V$5*Model!$AO$1129*AVERAGE('Assumptions (Nuclear)'!$AH$2:$AM$2)/10^9),0)</f>
        <v>-0.004941949798</v>
      </c>
      <c r="BA1276" s="160">
        <f>IF($AO$1129&gt;0,IPMT('Assumptions (Nuclear)'!$V$7,Model!AI1,'Assumptions (Nuclear)'!$V$10,'Assumptions (Nuclear)'!$V$5*Model!$AO$1129*AVERAGE('Assumptions (Nuclear)'!$AH$2:$AM$2)/10^9),0)</f>
        <v>-0.003791088669</v>
      </c>
      <c r="BB1276" s="160">
        <f>IF($AO$1129&gt;0,IPMT('Assumptions (Nuclear)'!$V$7,Model!AJ1,'Assumptions (Nuclear)'!$V$10,'Assumptions (Nuclear)'!$V$5*Model!$AO$1129*AVERAGE('Assumptions (Nuclear)'!$AH$2:$AM$2)/10^9),0)</f>
        <v>-0.002585561637</v>
      </c>
      <c r="BC1276" s="160">
        <f>IF($AO$1129&gt;0,IPMT('Assumptions (Nuclear)'!$V$7,Model!AK1,'Assumptions (Nuclear)'!$V$10,'Assumptions (Nuclear)'!$V$5*Model!$AO$1129*AVERAGE('Assumptions (Nuclear)'!$AH$2:$AM$2)/10^9),0)</f>
        <v>-0.001322772071</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-0.5465163285</v>
      </c>
      <c r="AQ1277" s="160">
        <f>IF($AP$1129&gt;0,IPMT('Assumptions (Nuclear)'!$V$7,Model!X1,'Assumptions (Nuclear)'!$V$10,'Assumptions (Nuclear)'!$V$5*Model!$AP$1129*AVERAGE('Assumptions (Nuclear)'!$AI$2:$AN$2)/10^9),0)</f>
        <v>-0.5207092075</v>
      </c>
      <c r="AR1277" s="160">
        <f>IF($AP$1129&gt;0,IPMT('Assumptions (Nuclear)'!$V$7,Model!Y1,'Assumptions (Nuclear)'!$V$10,'Assumptions (Nuclear)'!$V$5*Model!$AP$1129*AVERAGE('Assumptions (Nuclear)'!$AI$2:$AN$2)/10^9),0)</f>
        <v>-0.4936762483</v>
      </c>
      <c r="AS1277" s="160">
        <f>IF($AP$1129&gt;0,IPMT('Assumptions (Nuclear)'!$V$7,Model!Z1,'Assumptions (Nuclear)'!$V$10,'Assumptions (Nuclear)'!$V$5*Model!$AP$1129*AVERAGE('Assumptions (Nuclear)'!$AI$2:$AN$2)/10^9),0)</f>
        <v>-0.4653592234</v>
      </c>
      <c r="AT1277" s="160">
        <f>IF($AP$1129&gt;0,IPMT('Assumptions (Nuclear)'!$V$7,Model!AA1,'Assumptions (Nuclear)'!$V$10,'Assumptions (Nuclear)'!$V$5*Model!$AP$1129*AVERAGE('Assumptions (Nuclear)'!$AI$2:$AN$2)/10^9),0)</f>
        <v>-0.4356971399</v>
      </c>
      <c r="AU1277" s="160">
        <f>IF($AP$1129&gt;0,IPMT('Assumptions (Nuclear)'!$V$7,Model!AB1,'Assumptions (Nuclear)'!$V$10,'Assumptions (Nuclear)'!$V$5*Model!$AP$1129*AVERAGE('Assumptions (Nuclear)'!$AI$2:$AN$2)/10^9),0)</f>
        <v>-0.4046261075</v>
      </c>
      <c r="AV1277" s="160">
        <f>IF($AP$1129&gt;0,IPMT('Assumptions (Nuclear)'!$V$7,Model!AC1,'Assumptions (Nuclear)'!$V$10,'Assumptions (Nuclear)'!$V$5*Model!$AP$1129*AVERAGE('Assumptions (Nuclear)'!$AI$2:$AN$2)/10^9),0)</f>
        <v>-0.372079201</v>
      </c>
      <c r="AW1277" s="160">
        <f>IF($AP$1129&gt;0,IPMT('Assumptions (Nuclear)'!$V$7,Model!AD1,'Assumptions (Nuclear)'!$V$10,'Assumptions (Nuclear)'!$V$5*Model!$AP$1129*AVERAGE('Assumptions (Nuclear)'!$AI$2:$AN$2)/10^9),0)</f>
        <v>-0.3379863164</v>
      </c>
      <c r="AX1277" s="160">
        <f>IF($AP$1129&gt;0,IPMT('Assumptions (Nuclear)'!$V$7,Model!AE1,'Assumptions (Nuclear)'!$V$10,'Assumptions (Nuclear)'!$V$5*Model!$AP$1129*AVERAGE('Assumptions (Nuclear)'!$AI$2:$AN$2)/10^9),0)</f>
        <v>-0.3022740198</v>
      </c>
      <c r="AY1277" s="160">
        <f>IF($AP$1129&gt;0,IPMT('Assumptions (Nuclear)'!$V$7,Model!AF1,'Assumptions (Nuclear)'!$V$10,'Assumptions (Nuclear)'!$V$5*Model!$AP$1129*AVERAGE('Assumptions (Nuclear)'!$AI$2:$AN$2)/10^9),0)</f>
        <v>-0.2648653892</v>
      </c>
      <c r="AZ1277" s="160">
        <f>IF($AP$1129&gt;0,IPMT('Assumptions (Nuclear)'!$V$7,Model!AG1,'Assumptions (Nuclear)'!$V$10,'Assumptions (Nuclear)'!$V$5*Model!$AP$1129*AVERAGE('Assumptions (Nuclear)'!$AI$2:$AN$2)/10^9),0)</f>
        <v>-0.2256798485</v>
      </c>
      <c r="BA1277" s="160">
        <f>IF($AP$1129&gt;0,IPMT('Assumptions (Nuclear)'!$V$7,Model!AH1,'Assumptions (Nuclear)'!$V$10,'Assumptions (Nuclear)'!$V$5*Model!$AP$1129*AVERAGE('Assumptions (Nuclear)'!$AI$2:$AN$2)/10^9),0)</f>
        <v>-0.1846329947</v>
      </c>
      <c r="BB1277" s="160">
        <f>IF($AP$1129&gt;0,IPMT('Assumptions (Nuclear)'!$V$7,Model!AI1,'Assumptions (Nuclear)'!$V$10,'Assumptions (Nuclear)'!$V$5*Model!$AP$1129*AVERAGE('Assumptions (Nuclear)'!$AI$2:$AN$2)/10^9),0)</f>
        <v>-0.1416364154</v>
      </c>
      <c r="BC1277" s="160">
        <f>IF($AP$1129&gt;0,IPMT('Assumptions (Nuclear)'!$V$7,Model!AJ1,'Assumptions (Nuclear)'!$V$10,'Assumptions (Nuclear)'!$V$5*Model!$AP$1129*AVERAGE('Assumptions (Nuclear)'!$AI$2:$AN$2)/10^9),0)</f>
        <v>-0.09659749848</v>
      </c>
      <c r="BD1277" s="160">
        <f>IF($AP$1129&gt;0,IPMT('Assumptions (Nuclear)'!$V$7,Model!AK1,'Assumptions (Nuclear)'!$V$10,'Assumptions (Nuclear)'!$V$5*Model!$AP$1129*AVERAGE('Assumptions (Nuclear)'!$AI$2:$AN$2)/10^9),0)</f>
        <v>-0.04941923304</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-0.01499381251</v>
      </c>
      <c r="AR1278" s="160">
        <f>IF($AQ$1129&gt;0,IPMT('Assumptions (Nuclear)'!$V$7,Model!X1,'Assumptions (Nuclear)'!$V$10,'Assumptions (Nuclear)'!$V$5*Model!$AQ$1129*AVERAGE('Assumptions (Nuclear)'!$AJ$2:$AO$2)/10^9),0)</f>
        <v>-0.01428578768</v>
      </c>
      <c r="AS1278" s="160">
        <f>IF($AQ$1129&gt;0,IPMT('Assumptions (Nuclear)'!$V$7,Model!Y1,'Assumptions (Nuclear)'!$V$10,'Assumptions (Nuclear)'!$V$5*Model!$AQ$1129*AVERAGE('Assumptions (Nuclear)'!$AJ$2:$AO$2)/10^9),0)</f>
        <v>-0.01354413166</v>
      </c>
      <c r="AT1278" s="160">
        <f>IF($AQ$1129&gt;0,IPMT('Assumptions (Nuclear)'!$V$7,Model!Z1,'Assumptions (Nuclear)'!$V$10,'Assumptions (Nuclear)'!$V$5*Model!$AQ$1129*AVERAGE('Assumptions (Nuclear)'!$AJ$2:$AO$2)/10^9),0)</f>
        <v>-0.01276724698</v>
      </c>
      <c r="AU1278" s="160">
        <f>IF($AQ$1129&gt;0,IPMT('Assumptions (Nuclear)'!$V$7,Model!AA1,'Assumptions (Nuclear)'!$V$10,'Assumptions (Nuclear)'!$V$5*Model!$AQ$1129*AVERAGE('Assumptions (Nuclear)'!$AJ$2:$AO$2)/10^9),0)</f>
        <v>-0.01195346029</v>
      </c>
      <c r="AV1278" s="160">
        <f>IF($AQ$1129&gt;0,IPMT('Assumptions (Nuclear)'!$V$7,Model!AB1,'Assumptions (Nuclear)'!$V$10,'Assumptions (Nuclear)'!$V$5*Model!$AQ$1129*AVERAGE('Assumptions (Nuclear)'!$AJ$2:$AO$2)/10^9),0)</f>
        <v>-0.01110101872</v>
      </c>
      <c r="AW1278" s="160">
        <f>IF($AQ$1129&gt;0,IPMT('Assumptions (Nuclear)'!$V$7,Model!AC1,'Assumptions (Nuclear)'!$V$10,'Assumptions (Nuclear)'!$V$5*Model!$AQ$1129*AVERAGE('Assumptions (Nuclear)'!$AJ$2:$AO$2)/10^9),0)</f>
        <v>-0.01020808618</v>
      </c>
      <c r="AX1278" s="160">
        <f>IF($AQ$1129&gt;0,IPMT('Assumptions (Nuclear)'!$V$7,Model!AD1,'Assumptions (Nuclear)'!$V$10,'Assumptions (Nuclear)'!$V$5*Model!$AQ$1129*AVERAGE('Assumptions (Nuclear)'!$AJ$2:$AO$2)/10^9),0)</f>
        <v>-0.009272739341</v>
      </c>
      <c r="AY1278" s="160">
        <f>IF($AQ$1129&gt;0,IPMT('Assumptions (Nuclear)'!$V$7,Model!AE1,'Assumptions (Nuclear)'!$V$10,'Assumptions (Nuclear)'!$V$5*Model!$AQ$1129*AVERAGE('Assumptions (Nuclear)'!$AJ$2:$AO$2)/10^9),0)</f>
        <v>-0.008292963529</v>
      </c>
      <c r="AZ1278" s="160">
        <f>IF($AQ$1129&gt;0,IPMT('Assumptions (Nuclear)'!$V$7,Model!AF1,'Assumptions (Nuclear)'!$V$10,'Assumptions (Nuclear)'!$V$5*Model!$AQ$1129*AVERAGE('Assumptions (Nuclear)'!$AJ$2:$AO$2)/10^9),0)</f>
        <v>-0.007266648366</v>
      </c>
      <c r="BA1278" s="160">
        <f>IF($AQ$1129&gt;0,IPMT('Assumptions (Nuclear)'!$V$7,Model!AG1,'Assumptions (Nuclear)'!$V$10,'Assumptions (Nuclear)'!$V$5*Model!$AQ$1129*AVERAGE('Assumptions (Nuclear)'!$AJ$2:$AO$2)/10^9),0)</f>
        <v>-0.006191583233</v>
      </c>
      <c r="BB1278" s="160">
        <f>IF($AQ$1129&gt;0,IPMT('Assumptions (Nuclear)'!$V$7,Model!AH1,'Assumptions (Nuclear)'!$V$10,'Assumptions (Nuclear)'!$V$5*Model!$AQ$1129*AVERAGE('Assumptions (Nuclear)'!$AJ$2:$AO$2)/10^9),0)</f>
        <v>-0.005065452507</v>
      </c>
      <c r="BC1278" s="160">
        <f>IF($AQ$1129&gt;0,IPMT('Assumptions (Nuclear)'!$V$7,Model!AI1,'Assumptions (Nuclear)'!$V$10,'Assumptions (Nuclear)'!$V$5*Model!$AQ$1129*AVERAGE('Assumptions (Nuclear)'!$AJ$2:$AO$2)/10^9),0)</f>
        <v>-0.003885830571</v>
      </c>
      <c r="BD1278" s="160">
        <f>IF($AQ$1129&gt;0,IPMT('Assumptions (Nuclear)'!$V$7,Model!AJ1,'Assumptions (Nuclear)'!$V$10,'Assumptions (Nuclear)'!$V$5*Model!$AQ$1129*AVERAGE('Assumptions (Nuclear)'!$AJ$2:$AO$2)/10^9),0)</f>
        <v>-0.002650176592</v>
      </c>
      <c r="BE1278" s="160">
        <f>IF($AQ$1129&gt;0,IPMT('Assumptions (Nuclear)'!$V$7,Model!AK1,'Assumptions (Nuclear)'!$V$10,'Assumptions (Nuclear)'!$V$5*Model!$AQ$1129*AVERAGE('Assumptions (Nuclear)'!$AJ$2:$AO$2)/10^9),0)</f>
        <v>-0.00135582905</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-0.1681253995</v>
      </c>
      <c r="AS1279" s="160">
        <f>IF($AR$1129&gt;0,IPMT('Assumptions (Nuclear)'!$V$7,Model!X1,'Assumptions (Nuclear)'!$V$10,'Assumptions (Nuclear)'!$V$5*Model!$AR$1129*AVERAGE('Assumptions (Nuclear)'!$AK$2:$AP$2)/10^9),0)</f>
        <v>-0.1601863274</v>
      </c>
      <c r="AT1279" s="160">
        <f>IF($AR$1129&gt;0,IPMT('Assumptions (Nuclear)'!$V$7,Model!Y1,'Assumptions (Nuclear)'!$V$10,'Assumptions (Nuclear)'!$V$5*Model!$AR$1129*AVERAGE('Assumptions (Nuclear)'!$AK$2:$AP$2)/10^9),0)</f>
        <v>-0.1518701494</v>
      </c>
      <c r="AU1279" s="160">
        <f>IF($AR$1129&gt;0,IPMT('Assumptions (Nuclear)'!$V$7,Model!Z1,'Assumptions (Nuclear)'!$V$10,'Assumptions (Nuclear)'!$V$5*Model!$AR$1129*AVERAGE('Assumptions (Nuclear)'!$AK$2:$AP$2)/10^9),0)</f>
        <v>-0.1431589529</v>
      </c>
      <c r="AV1279" s="160">
        <f>IF($AR$1129&gt;0,IPMT('Assumptions (Nuclear)'!$V$7,Model!AA1,'Assumptions (Nuclear)'!$V$10,'Assumptions (Nuclear)'!$V$5*Model!$AR$1129*AVERAGE('Assumptions (Nuclear)'!$AK$2:$AP$2)/10^9),0)</f>
        <v>-0.1340339746</v>
      </c>
      <c r="AW1279" s="160">
        <f>IF($AR$1129&gt;0,IPMT('Assumptions (Nuclear)'!$V$7,Model!AB1,'Assumptions (Nuclear)'!$V$10,'Assumptions (Nuclear)'!$V$5*Model!$AR$1129*AVERAGE('Assumptions (Nuclear)'!$AK$2:$AP$2)/10^9),0)</f>
        <v>-0.1244755599</v>
      </c>
      <c r="AX1279" s="160">
        <f>IF($AR$1129&gt;0,IPMT('Assumptions (Nuclear)'!$V$7,Model!AC1,'Assumptions (Nuclear)'!$V$10,'Assumptions (Nuclear)'!$V$5*Model!$AR$1129*AVERAGE('Assumptions (Nuclear)'!$AK$2:$AP$2)/10^9),0)</f>
        <v>-0.1144631204</v>
      </c>
      <c r="AY1279" s="160">
        <f>IF($AR$1129&gt;0,IPMT('Assumptions (Nuclear)'!$V$7,Model!AD1,'Assumptions (Nuclear)'!$V$10,'Assumptions (Nuclear)'!$V$5*Model!$AR$1129*AVERAGE('Assumptions (Nuclear)'!$AK$2:$AP$2)/10^9),0)</f>
        <v>-0.1039750901</v>
      </c>
      <c r="AZ1279" s="160">
        <f>IF($AR$1129&gt;0,IPMT('Assumptions (Nuclear)'!$V$7,Model!AE1,'Assumptions (Nuclear)'!$V$10,'Assumptions (Nuclear)'!$V$5*Model!$AR$1129*AVERAGE('Assumptions (Nuclear)'!$AK$2:$AP$2)/10^9),0)</f>
        <v>-0.09298887827</v>
      </c>
      <c r="BA1279" s="160">
        <f>IF($AR$1129&gt;0,IPMT('Assumptions (Nuclear)'!$V$7,Model!AF1,'Assumptions (Nuclear)'!$V$10,'Assumptions (Nuclear)'!$V$5*Model!$AR$1129*AVERAGE('Assumptions (Nuclear)'!$AK$2:$AP$2)/10^9),0)</f>
        <v>-0.08148082142</v>
      </c>
      <c r="BB1279" s="160">
        <f>IF($AR$1129&gt;0,IPMT('Assumptions (Nuclear)'!$V$7,Model!AG1,'Assumptions (Nuclear)'!$V$10,'Assumptions (Nuclear)'!$V$5*Model!$AR$1129*AVERAGE('Assumptions (Nuclear)'!$AK$2:$AP$2)/10^9),0)</f>
        <v>-0.06942613188</v>
      </c>
      <c r="BC1279" s="160">
        <f>IF($AR$1129&gt;0,IPMT('Assumptions (Nuclear)'!$V$7,Model!AH1,'Assumptions (Nuclear)'!$V$10,'Assumptions (Nuclear)'!$V$5*Model!$AR$1129*AVERAGE('Assumptions (Nuclear)'!$AK$2:$AP$2)/10^9),0)</f>
        <v>-0.05679884457</v>
      </c>
      <c r="BD1279" s="160">
        <f>IF($AR$1129&gt;0,IPMT('Assumptions (Nuclear)'!$V$7,Model!AI1,'Assumptions (Nuclear)'!$V$10,'Assumptions (Nuclear)'!$V$5*Model!$AR$1129*AVERAGE('Assumptions (Nuclear)'!$AK$2:$AP$2)/10^9),0)</f>
        <v>-0.04357176113</v>
      </c>
      <c r="BE1279" s="160">
        <f>IF($AR$1129&gt;0,IPMT('Assumptions (Nuclear)'!$V$7,Model!AJ1,'Assumptions (Nuclear)'!$V$10,'Assumptions (Nuclear)'!$V$5*Model!$AR$1129*AVERAGE('Assumptions (Nuclear)'!$AK$2:$AP$2)/10^9),0)</f>
        <v>-0.02971639121</v>
      </c>
      <c r="BF1279" s="160">
        <f>IF($AR$1129&gt;0,IPMT('Assumptions (Nuclear)'!$V$7,Model!AK1,'Assumptions (Nuclear)'!$V$10,'Assumptions (Nuclear)'!$V$5*Model!$AR$1129*AVERAGE('Assumptions (Nuclear)'!$AK$2:$AP$2)/10^9),0)</f>
        <v>-0.01520289123</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-0.01535793459</v>
      </c>
      <c r="AT1280" s="160">
        <f>IF($AS$1129&gt;0,IPMT('Assumptions (Nuclear)'!$V$7,Model!X1,'Assumptions (Nuclear)'!$V$10,'Assumptions (Nuclear)'!$V$5*Model!$AS$1129*AVERAGE('Assumptions (Nuclear)'!$AL$2:$AQ$2)/10^9),0)</f>
        <v>-0.01463271549</v>
      </c>
      <c r="AU1280" s="160">
        <f>IF($AS$1129&gt;0,IPMT('Assumptions (Nuclear)'!$V$7,Model!Y1,'Assumptions (Nuclear)'!$V$10,'Assumptions (Nuclear)'!$V$5*Model!$AS$1129*AVERAGE('Assumptions (Nuclear)'!$AL$2:$AQ$2)/10^9),0)</f>
        <v>-0.01387304849</v>
      </c>
      <c r="AV1280" s="160">
        <f>IF($AS$1129&gt;0,IPMT('Assumptions (Nuclear)'!$V$7,Model!Z1,'Assumptions (Nuclear)'!$V$10,'Assumptions (Nuclear)'!$V$5*Model!$AS$1129*AVERAGE('Assumptions (Nuclear)'!$AL$2:$AQ$2)/10^9),0)</f>
        <v>-0.01307729731</v>
      </c>
      <c r="AW1280" s="160">
        <f>IF($AS$1129&gt;0,IPMT('Assumptions (Nuclear)'!$V$7,Model!AA1,'Assumptions (Nuclear)'!$V$10,'Assumptions (Nuclear)'!$V$5*Model!$AS$1129*AVERAGE('Assumptions (Nuclear)'!$AL$2:$AQ$2)/10^9),0)</f>
        <v>-0.01224374794</v>
      </c>
      <c r="AX1280" s="160">
        <f>IF($AS$1129&gt;0,IPMT('Assumptions (Nuclear)'!$V$7,Model!AB1,'Assumptions (Nuclear)'!$V$10,'Assumptions (Nuclear)'!$V$5*Model!$AS$1129*AVERAGE('Assumptions (Nuclear)'!$AL$2:$AQ$2)/10^9),0)</f>
        <v>-0.01137060499</v>
      </c>
      <c r="AY1280" s="160">
        <f>IF($AS$1129&gt;0,IPMT('Assumptions (Nuclear)'!$V$7,Model!AC1,'Assumptions (Nuclear)'!$V$10,'Assumptions (Nuclear)'!$V$5*Model!$AS$1129*AVERAGE('Assumptions (Nuclear)'!$AL$2:$AQ$2)/10^9),0)</f>
        <v>-0.01045598774</v>
      </c>
      <c r="AZ1280" s="160">
        <f>IF($AS$1129&gt;0,IPMT('Assumptions (Nuclear)'!$V$7,Model!AD1,'Assumptions (Nuclear)'!$V$10,'Assumptions (Nuclear)'!$V$5*Model!$AS$1129*AVERAGE('Assumptions (Nuclear)'!$AL$2:$AQ$2)/10^9),0)</f>
        <v>-0.009497926168</v>
      </c>
      <c r="BA1280" s="160">
        <f>IF($AS$1129&gt;0,IPMT('Assumptions (Nuclear)'!$V$7,Model!AE1,'Assumptions (Nuclear)'!$V$10,'Assumptions (Nuclear)'!$V$5*Model!$AS$1129*AVERAGE('Assumptions (Nuclear)'!$AL$2:$AQ$2)/10^9),0)</f>
        <v>-0.008494356675</v>
      </c>
      <c r="BB1280" s="160">
        <f>IF($AS$1129&gt;0,IPMT('Assumptions (Nuclear)'!$V$7,Model!AF1,'Assumptions (Nuclear)'!$V$10,'Assumptions (Nuclear)'!$V$5*Model!$AS$1129*AVERAGE('Assumptions (Nuclear)'!$AL$2:$AQ$2)/10^9),0)</f>
        <v>-0.007443117631</v>
      </c>
      <c r="BC1280" s="160">
        <f>IF($AS$1129&gt;0,IPMT('Assumptions (Nuclear)'!$V$7,Model!AG1,'Assumptions (Nuclear)'!$V$10,'Assumptions (Nuclear)'!$V$5*Model!$AS$1129*AVERAGE('Assumptions (Nuclear)'!$AL$2:$AQ$2)/10^9),0)</f>
        <v>-0.006341944732</v>
      </c>
      <c r="BD1280" s="160">
        <f>IF($AS$1129&gt;0,IPMT('Assumptions (Nuclear)'!$V$7,Model!AH1,'Assumptions (Nuclear)'!$V$10,'Assumptions (Nuclear)'!$V$5*Model!$AS$1129*AVERAGE('Assumptions (Nuclear)'!$AL$2:$AQ$2)/10^9),0)</f>
        <v>-0.005188466121</v>
      </c>
      <c r="BE1280" s="160">
        <f>IF($AS$1129&gt;0,IPMT('Assumptions (Nuclear)'!$V$7,Model!AI1,'Assumptions (Nuclear)'!$V$10,'Assumptions (Nuclear)'!$V$5*Model!$AS$1129*AVERAGE('Assumptions (Nuclear)'!$AL$2:$AQ$2)/10^9),0)</f>
        <v>-0.003980197276</v>
      </c>
      <c r="BF1280" s="160">
        <f>IF($AS$1129&gt;0,IPMT('Assumptions (Nuclear)'!$V$7,Model!AJ1,'Assumptions (Nuclear)'!$V$10,'Assumptions (Nuclear)'!$V$5*Model!$AS$1129*AVERAGE('Assumptions (Nuclear)'!$AL$2:$AQ$2)/10^9),0)</f>
        <v>-0.00271453566</v>
      </c>
      <c r="BG1280" s="160">
        <f>IF($AS$1129&gt;0,IPMT('Assumptions (Nuclear)'!$V$7,Model!AK1,'Assumptions (Nuclear)'!$V$10,'Assumptions (Nuclear)'!$V$5*Model!$AS$1129*AVERAGE('Assumptions (Nuclear)'!$AL$2:$AQ$2)/10^9),0)</f>
        <v>-0.001388755118</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-0.6187374768</v>
      </c>
      <c r="AU1281" s="160">
        <f>IF($AT$1129&gt;0,IPMT('Assumptions (Nuclear)'!$V$7,Model!X1,'Assumptions (Nuclear)'!$V$10,'Assumptions (Nuclear)'!$V$5*Model!$AT$1129*AVERAGE('Assumptions (Nuclear)'!$AM$2:$AR$2)/10^9),0)</f>
        <v>-0.5895199912</v>
      </c>
      <c r="AV1281" s="160">
        <f>IF($AT$1129&gt;0,IPMT('Assumptions (Nuclear)'!$V$7,Model!Y1,'Assumptions (Nuclear)'!$V$10,'Assumptions (Nuclear)'!$V$5*Model!$AT$1129*AVERAGE('Assumptions (Nuclear)'!$AM$2:$AR$2)/10^9),0)</f>
        <v>-0.5589146751</v>
      </c>
      <c r="AW1281" s="160">
        <f>IF($AT$1129&gt;0,IPMT('Assumptions (Nuclear)'!$V$7,Model!Z1,'Assumptions (Nuclear)'!$V$10,'Assumptions (Nuclear)'!$V$5*Model!$AT$1129*AVERAGE('Assumptions (Nuclear)'!$AM$2:$AR$2)/10^9),0)</f>
        <v>-0.5268556064</v>
      </c>
      <c r="AX1281" s="160">
        <f>IF($AT$1129&gt;0,IPMT('Assumptions (Nuclear)'!$V$7,Model!AA1,'Assumptions (Nuclear)'!$V$10,'Assumptions (Nuclear)'!$V$5*Model!$AT$1129*AVERAGE('Assumptions (Nuclear)'!$AM$2:$AR$2)/10^9),0)</f>
        <v>-0.4932737321</v>
      </c>
      <c r="AY1281" s="160">
        <f>IF($AT$1129&gt;0,IPMT('Assumptions (Nuclear)'!$V$7,Model!AB1,'Assumptions (Nuclear)'!$V$10,'Assumptions (Nuclear)'!$V$5*Model!$AT$1129*AVERAGE('Assumptions (Nuclear)'!$AM$2:$AR$2)/10^9),0)</f>
        <v>-0.4580967186</v>
      </c>
      <c r="AZ1281" s="160">
        <f>IF($AT$1129&gt;0,IPMT('Assumptions (Nuclear)'!$V$7,Model!AC1,'Assumptions (Nuclear)'!$V$10,'Assumptions (Nuclear)'!$V$5*Model!$AT$1129*AVERAGE('Assumptions (Nuclear)'!$AM$2:$AR$2)/10^9),0)</f>
        <v>-0.4212487971</v>
      </c>
      <c r="BA1281" s="160">
        <f>IF($AT$1129&gt;0,IPMT('Assumptions (Nuclear)'!$V$7,Model!AD1,'Assumptions (Nuclear)'!$V$10,'Assumptions (Nuclear)'!$V$5*Model!$AT$1129*AVERAGE('Assumptions (Nuclear)'!$AM$2:$AR$2)/10^9),0)</f>
        <v>-0.3826505992</v>
      </c>
      <c r="BB1281" s="160">
        <f>IF($AT$1129&gt;0,IPMT('Assumptions (Nuclear)'!$V$7,Model!AE1,'Assumptions (Nuclear)'!$V$10,'Assumptions (Nuclear)'!$V$5*Model!$AT$1129*AVERAGE('Assumptions (Nuclear)'!$AM$2:$AR$2)/10^9),0)</f>
        <v>-0.342218987</v>
      </c>
      <c r="BC1281" s="160">
        <f>IF($AT$1129&gt;0,IPMT('Assumptions (Nuclear)'!$V$7,Model!AF1,'Assumptions (Nuclear)'!$V$10,'Assumptions (Nuclear)'!$V$5*Model!$AT$1129*AVERAGE('Assumptions (Nuclear)'!$AM$2:$AR$2)/10^9),0)</f>
        <v>-0.2998668732</v>
      </c>
      <c r="BD1281" s="160">
        <f>IF($AT$1129&gt;0,IPMT('Assumptions (Nuclear)'!$V$7,Model!AG1,'Assumptions (Nuclear)'!$V$10,'Assumptions (Nuclear)'!$V$5*Model!$AT$1129*AVERAGE('Assumptions (Nuclear)'!$AM$2:$AR$2)/10^9),0)</f>
        <v>-0.2555030339</v>
      </c>
      <c r="BE1281" s="160">
        <f>IF($AT$1129&gt;0,IPMT('Assumptions (Nuclear)'!$V$7,Model!AH1,'Assumptions (Nuclear)'!$V$10,'Assumptions (Nuclear)'!$V$5*Model!$AT$1129*AVERAGE('Assumptions (Nuclear)'!$AM$2:$AR$2)/10^9),0)</f>
        <v>-0.2090319123</v>
      </c>
      <c r="BF1281" s="160">
        <f>IF($AT$1129&gt;0,IPMT('Assumptions (Nuclear)'!$V$7,Model!AI1,'Assumptions (Nuclear)'!$V$10,'Assumptions (Nuclear)'!$V$5*Model!$AT$1129*AVERAGE('Assumptions (Nuclear)'!$AM$2:$AR$2)/10^9),0)</f>
        <v>-0.1603534125</v>
      </c>
      <c r="BG1281" s="160">
        <f>IF($AT$1129&gt;0,IPMT('Assumptions (Nuclear)'!$V$7,Model!AJ1,'Assumptions (Nuclear)'!$V$10,'Assumptions (Nuclear)'!$V$5*Model!$AT$1129*AVERAGE('Assumptions (Nuclear)'!$AM$2:$AR$2)/10^9),0)</f>
        <v>-0.1093626839</v>
      </c>
      <c r="BH1281" s="160">
        <f>IF($AT$1129&gt;0,IPMT('Assumptions (Nuclear)'!$V$7,Model!AK1,'Assumptions (Nuclear)'!$V$10,'Assumptions (Nuclear)'!$V$5*Model!$AT$1129*AVERAGE('Assumptions (Nuclear)'!$AM$2:$AR$2)/10^9),0)</f>
        <v>-0.05594989566</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-0.2395389748</v>
      </c>
      <c r="AV1282" s="160">
        <f>IF($AU$1129&gt;0,IPMT('Assumptions (Nuclear)'!$V$7,Model!X1,'Assumptions (Nuclear)'!$V$10,'Assumptions (Nuclear)'!$V$5*Model!$AU$1129*AVERAGE('Assumptions (Nuclear)'!$AN$2:$AS$2)/10^9),0)</f>
        <v>-0.2282276726</v>
      </c>
      <c r="AW1282" s="160">
        <f>IF($AU$1129&gt;0,IPMT('Assumptions (Nuclear)'!$V$7,Model!Y1,'Assumptions (Nuclear)'!$V$10,'Assumptions (Nuclear)'!$V$5*Model!$AU$1129*AVERAGE('Assumptions (Nuclear)'!$AN$2:$AS$2)/10^9),0)</f>
        <v>-0.2163790837</v>
      </c>
      <c r="AX1282" s="160">
        <f>IF($AU$1129&gt;0,IPMT('Assumptions (Nuclear)'!$V$7,Model!Z1,'Assumptions (Nuclear)'!$V$10,'Assumptions (Nuclear)'!$V$5*Model!$AU$1129*AVERAGE('Assumptions (Nuclear)'!$AN$2:$AS$2)/10^9),0)</f>
        <v>-0.2039676867</v>
      </c>
      <c r="AY1282" s="160">
        <f>IF($AU$1129&gt;0,IPMT('Assumptions (Nuclear)'!$V$7,Model!AA1,'Assumptions (Nuclear)'!$V$10,'Assumptions (Nuclear)'!$V$5*Model!$AU$1129*AVERAGE('Assumptions (Nuclear)'!$AN$2:$AS$2)/10^9),0)</f>
        <v>-0.1909667484</v>
      </c>
      <c r="AZ1282" s="160">
        <f>IF($AU$1129&gt;0,IPMT('Assumptions (Nuclear)'!$V$7,Model!AB1,'Assumptions (Nuclear)'!$V$10,'Assumptions (Nuclear)'!$V$5*Model!$AU$1129*AVERAGE('Assumptions (Nuclear)'!$AN$2:$AS$2)/10^9),0)</f>
        <v>-0.1773482655</v>
      </c>
      <c r="BA1282" s="160">
        <f>IF($AU$1129&gt;0,IPMT('Assumptions (Nuclear)'!$V$7,Model!AC1,'Assumptions (Nuclear)'!$V$10,'Assumptions (Nuclear)'!$V$5*Model!$AU$1129*AVERAGE('Assumptions (Nuclear)'!$AN$2:$AS$2)/10^9),0)</f>
        <v>-0.1630829047</v>
      </c>
      <c r="BB1282" s="160">
        <f>IF($AU$1129&gt;0,IPMT('Assumptions (Nuclear)'!$V$7,Model!AD1,'Assumptions (Nuclear)'!$V$10,'Assumptions (Nuclear)'!$V$5*Model!$AU$1129*AVERAGE('Assumptions (Nuclear)'!$AN$2:$AS$2)/10^9),0)</f>
        <v>-0.1481399393</v>
      </c>
      <c r="BC1282" s="160">
        <f>IF($AU$1129&gt;0,IPMT('Assumptions (Nuclear)'!$V$7,Model!AE1,'Assumptions (Nuclear)'!$V$10,'Assumptions (Nuclear)'!$V$5*Model!$AU$1129*AVERAGE('Assumptions (Nuclear)'!$AN$2:$AS$2)/10^9),0)</f>
        <v>-0.132487183</v>
      </c>
      <c r="BD1282" s="160">
        <f>IF($AU$1129&gt;0,IPMT('Assumptions (Nuclear)'!$V$7,Model!AF1,'Assumptions (Nuclear)'!$V$10,'Assumptions (Nuclear)'!$V$5*Model!$AU$1129*AVERAGE('Assumptions (Nuclear)'!$AN$2:$AS$2)/10^9),0)</f>
        <v>-0.1160909207</v>
      </c>
      <c r="BE1282" s="160">
        <f>IF($AU$1129&gt;0,IPMT('Assumptions (Nuclear)'!$V$7,Model!AG1,'Assumptions (Nuclear)'!$V$10,'Assumptions (Nuclear)'!$V$5*Model!$AU$1129*AVERAGE('Assumptions (Nuclear)'!$AN$2:$AS$2)/10^9),0)</f>
        <v>-0.09891583604</v>
      </c>
      <c r="BF1282" s="160">
        <f>IF($AU$1129&gt;0,IPMT('Assumptions (Nuclear)'!$V$7,Model!AH1,'Assumptions (Nuclear)'!$V$10,'Assumptions (Nuclear)'!$V$5*Model!$AU$1129*AVERAGE('Assumptions (Nuclear)'!$AN$2:$AS$2)/10^9),0)</f>
        <v>-0.08092493482</v>
      </c>
      <c r="BG1282" s="160">
        <f>IF($AU$1129&gt;0,IPMT('Assumptions (Nuclear)'!$V$7,Model!AI1,'Assumptions (Nuclear)'!$V$10,'Assumptions (Nuclear)'!$V$5*Model!$AU$1129*AVERAGE('Assumptions (Nuclear)'!$AN$2:$AS$2)/10^9),0)</f>
        <v>-0.0620794658</v>
      </c>
      <c r="BH1282" s="160">
        <f>IF($AU$1129&gt;0,IPMT('Assumptions (Nuclear)'!$V$7,Model!AJ1,'Assumptions (Nuclear)'!$V$10,'Assumptions (Nuclear)'!$V$5*Model!$AU$1129*AVERAGE('Assumptions (Nuclear)'!$AN$2:$AS$2)/10^9),0)</f>
        <v>-0.042338837</v>
      </c>
      <c r="BI1282" s="160">
        <f>IF($AU$1129&gt;0,IPMT('Assumptions (Nuclear)'!$V$7,Model!AK1,'Assumptions (Nuclear)'!$V$10,'Assumptions (Nuclear)'!$V$5*Model!$AU$1129*AVERAGE('Assumptions (Nuclear)'!$AN$2:$AS$2)/10^9),0)</f>
        <v>-0.02166052833</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-0.01591976158</v>
      </c>
      <c r="AW1283" s="160">
        <f>IF($AV$1129&gt;0,IPMT('Assumptions (Nuclear)'!$V$7,Model!X1,'Assumptions (Nuclear)'!$V$10,'Assumptions (Nuclear)'!$V$5*Model!$AV$1129*AVERAGE('Assumptions (Nuclear)'!$AO$2:$AT$2)/10^9),0)</f>
        <v>-0.01516801238</v>
      </c>
      <c r="AX1283" s="160">
        <f>IF($AV$1129&gt;0,IPMT('Assumptions (Nuclear)'!$V$7,Model!Y1,'Assumptions (Nuclear)'!$V$10,'Assumptions (Nuclear)'!$V$5*Model!$AV$1129*AVERAGE('Assumptions (Nuclear)'!$AO$2:$AT$2)/10^9),0)</f>
        <v>-0.01438055509</v>
      </c>
      <c r="AY1283" s="160">
        <f>IF($AV$1129&gt;0,IPMT('Assumptions (Nuclear)'!$V$7,Model!Z1,'Assumptions (Nuclear)'!$V$10,'Assumptions (Nuclear)'!$V$5*Model!$AV$1129*AVERAGE('Assumptions (Nuclear)'!$AO$2:$AT$2)/10^9),0)</f>
        <v>-0.01355569358</v>
      </c>
      <c r="AZ1283" s="160">
        <f>IF($AV$1129&gt;0,IPMT('Assumptions (Nuclear)'!$V$7,Model!AA1,'Assumptions (Nuclear)'!$V$10,'Assumptions (Nuclear)'!$V$5*Model!$AV$1129*AVERAGE('Assumptions (Nuclear)'!$AO$2:$AT$2)/10^9),0)</f>
        <v>-0.01269165115</v>
      </c>
      <c r="BA1283" s="160">
        <f>IF($AV$1129&gt;0,IPMT('Assumptions (Nuclear)'!$V$7,Model!AB1,'Assumptions (Nuclear)'!$V$10,'Assumptions (Nuclear)'!$V$5*Model!$AV$1129*AVERAGE('Assumptions (Nuclear)'!$AO$2:$AT$2)/10^9),0)</f>
        <v>-0.0117865667</v>
      </c>
      <c r="BB1283" s="160">
        <f>IF($AV$1129&gt;0,IPMT('Assumptions (Nuclear)'!$V$7,Model!AC1,'Assumptions (Nuclear)'!$V$10,'Assumptions (Nuclear)'!$V$5*Model!$AV$1129*AVERAGE('Assumptions (Nuclear)'!$AO$2:$AT$2)/10^9),0)</f>
        <v>-0.01083849074</v>
      </c>
      <c r="BC1283" s="160">
        <f>IF($AV$1129&gt;0,IPMT('Assumptions (Nuclear)'!$V$7,Model!AD1,'Assumptions (Nuclear)'!$V$10,'Assumptions (Nuclear)'!$V$5*Model!$AV$1129*AVERAGE('Assumptions (Nuclear)'!$AO$2:$AT$2)/10^9),0)</f>
        <v>-0.009845381176</v>
      </c>
      <c r="BD1283" s="160">
        <f>IF($AV$1129&gt;0,IPMT('Assumptions (Nuclear)'!$V$7,Model!AE1,'Assumptions (Nuclear)'!$V$10,'Assumptions (Nuclear)'!$V$5*Model!$AV$1129*AVERAGE('Assumptions (Nuclear)'!$AO$2:$AT$2)/10^9),0)</f>
        <v>-0.008805098906</v>
      </c>
      <c r="BE1283" s="160">
        <f>IF($AV$1129&gt;0,IPMT('Assumptions (Nuclear)'!$V$7,Model!AF1,'Assumptions (Nuclear)'!$V$10,'Assumptions (Nuclear)'!$V$5*Model!$AV$1129*AVERAGE('Assumptions (Nuclear)'!$AO$2:$AT$2)/10^9),0)</f>
        <v>-0.007715403228</v>
      </c>
      <c r="BF1283" s="160">
        <f>IF($AV$1129&gt;0,IPMT('Assumptions (Nuclear)'!$V$7,Model!AG1,'Assumptions (Nuclear)'!$V$10,'Assumptions (Nuclear)'!$V$5*Model!$AV$1129*AVERAGE('Assumptions (Nuclear)'!$AO$2:$AT$2)/10^9),0)</f>
        <v>-0.006573947005</v>
      </c>
      <c r="BG1283" s="160">
        <f>IF($AV$1129&gt;0,IPMT('Assumptions (Nuclear)'!$V$7,Model!AH1,'Assumptions (Nuclear)'!$V$10,'Assumptions (Nuclear)'!$V$5*Model!$AV$1129*AVERAGE('Assumptions (Nuclear)'!$AO$2:$AT$2)/10^9),0)</f>
        <v>-0.005378271612</v>
      </c>
      <c r="BH1283" s="160">
        <f>IF($AV$1129&gt;0,IPMT('Assumptions (Nuclear)'!$V$7,Model!AI1,'Assumptions (Nuclear)'!$V$10,'Assumptions (Nuclear)'!$V$5*Model!$AV$1129*AVERAGE('Assumptions (Nuclear)'!$AO$2:$AT$2)/10^9),0)</f>
        <v>-0.004125801637</v>
      </c>
      <c r="BI1283" s="160">
        <f>IF($AV$1129&gt;0,IPMT('Assumptions (Nuclear)'!$V$7,Model!AJ1,'Assumptions (Nuclear)'!$V$10,'Assumptions (Nuclear)'!$V$5*Model!$AV$1129*AVERAGE('Assumptions (Nuclear)'!$AO$2:$AT$2)/10^9),0)</f>
        <v>-0.002813839339</v>
      </c>
      <c r="BJ1283" s="160">
        <f>IF($AV$1129&gt;0,IPMT('Assumptions (Nuclear)'!$V$7,Model!AK1,'Assumptions (Nuclear)'!$V$10,'Assumptions (Nuclear)'!$V$5*Model!$AV$1129*AVERAGE('Assumptions (Nuclear)'!$AO$2:$AT$2)/10^9),0)</f>
        <v>-0.001439558832</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-0.4386999607</v>
      </c>
      <c r="AX1284" s="160">
        <f>IF($AW$1129&gt;0,IPMT('Assumptions (Nuclear)'!$V$7,Model!X1,'Assumptions (Nuclear)'!$V$10,'Assumptions (Nuclear)'!$V$5*Model!$AW$1129*AVERAGE('Assumptions (Nuclear)'!$AP$2:$AU$2)/10^9),0)</f>
        <v>-0.4179840509</v>
      </c>
      <c r="AY1284" s="160">
        <f>IF($AW$1129&gt;0,IPMT('Assumptions (Nuclear)'!$V$7,Model!Y1,'Assumptions (Nuclear)'!$V$10,'Assumptions (Nuclear)'!$V$5*Model!$AW$1129*AVERAGE('Assumptions (Nuclear)'!$AP$2:$AU$2)/10^9),0)</f>
        <v>-0.3962841353</v>
      </c>
      <c r="AZ1284" s="160">
        <f>IF($AW$1129&gt;0,IPMT('Assumptions (Nuclear)'!$V$7,Model!Z1,'Assumptions (Nuclear)'!$V$10,'Assumptions (Nuclear)'!$V$5*Model!$AW$1129*AVERAGE('Assumptions (Nuclear)'!$AP$2:$AU$2)/10^9),0)</f>
        <v>-0.3735534738</v>
      </c>
      <c r="BA1284" s="160">
        <f>IF($AW$1129&gt;0,IPMT('Assumptions (Nuclear)'!$V$7,Model!AA1,'Assumptions (Nuclear)'!$V$10,'Assumptions (Nuclear)'!$V$5*Model!$AW$1129*AVERAGE('Assumptions (Nuclear)'!$AP$2:$AU$2)/10^9),0)</f>
        <v>-0.3497431059</v>
      </c>
      <c r="BB1284" s="160">
        <f>IF($AW$1129&gt;0,IPMT('Assumptions (Nuclear)'!$V$7,Model!AB1,'Assumptions (Nuclear)'!$V$10,'Assumptions (Nuclear)'!$V$5*Model!$AW$1129*AVERAGE('Assumptions (Nuclear)'!$AP$2:$AU$2)/10^9),0)</f>
        <v>-0.3248017455</v>
      </c>
      <c r="BC1284" s="160">
        <f>IF($AW$1129&gt;0,IPMT('Assumptions (Nuclear)'!$V$7,Model!AC1,'Assumptions (Nuclear)'!$V$10,'Assumptions (Nuclear)'!$V$5*Model!$AW$1129*AVERAGE('Assumptions (Nuclear)'!$AP$2:$AU$2)/10^9),0)</f>
        <v>-0.2986756704</v>
      </c>
      <c r="BD1284" s="160">
        <f>IF($AW$1129&gt;0,IPMT('Assumptions (Nuclear)'!$V$7,Model!AD1,'Assumptions (Nuclear)'!$V$10,'Assumptions (Nuclear)'!$V$5*Model!$AW$1129*AVERAGE('Assumptions (Nuclear)'!$AP$2:$AU$2)/10^9),0)</f>
        <v>-0.2713086069</v>
      </c>
      <c r="BE1284" s="160">
        <f>IF($AW$1129&gt;0,IPMT('Assumptions (Nuclear)'!$V$7,Model!AE1,'Assumptions (Nuclear)'!$V$10,'Assumptions (Nuclear)'!$V$5*Model!$AW$1129*AVERAGE('Assumptions (Nuclear)'!$AP$2:$AU$2)/10^9),0)</f>
        <v>-0.2426416077</v>
      </c>
      <c r="BF1284" s="160">
        <f>IF($AW$1129&gt;0,IPMT('Assumptions (Nuclear)'!$V$7,Model!AF1,'Assumptions (Nuclear)'!$V$10,'Assumptions (Nuclear)'!$V$5*Model!$AW$1129*AVERAGE('Assumptions (Nuclear)'!$AP$2:$AU$2)/10^9),0)</f>
        <v>-0.2126129262</v>
      </c>
      <c r="BG1284" s="160">
        <f>IF($AW$1129&gt;0,IPMT('Assumptions (Nuclear)'!$V$7,Model!AG1,'Assumptions (Nuclear)'!$V$10,'Assumptions (Nuclear)'!$V$5*Model!$AW$1129*AVERAGE('Assumptions (Nuclear)'!$AP$2:$AU$2)/10^9),0)</f>
        <v>-0.1811578822</v>
      </c>
      <c r="BH1284" s="160">
        <f>IF($AW$1129&gt;0,IPMT('Assumptions (Nuclear)'!$V$7,Model!AH1,'Assumptions (Nuclear)'!$V$10,'Assumptions (Nuclear)'!$V$5*Model!$AW$1129*AVERAGE('Assumptions (Nuclear)'!$AP$2:$AU$2)/10^9),0)</f>
        <v>-0.1482087237</v>
      </c>
      <c r="BI1284" s="160">
        <f>IF($AW$1129&gt;0,IPMT('Assumptions (Nuclear)'!$V$7,Model!AI1,'Assumptions (Nuclear)'!$V$10,'Assumptions (Nuclear)'!$V$5*Model!$AW$1129*AVERAGE('Assumptions (Nuclear)'!$AP$2:$AU$2)/10^9),0)</f>
        <v>-0.1136944801</v>
      </c>
      <c r="BJ1284" s="160">
        <f>IF($AW$1129&gt;0,IPMT('Assumptions (Nuclear)'!$V$7,Model!AJ1,'Assumptions (Nuclear)'!$V$10,'Assumptions (Nuclear)'!$V$5*Model!$AW$1129*AVERAGE('Assumptions (Nuclear)'!$AP$2:$AU$2)/10^9),0)</f>
        <v>-0.07754080998</v>
      </c>
      <c r="BK1284" s="160">
        <f>IF($AW$1129&gt;0,IPMT('Assumptions (Nuclear)'!$V$7,Model!AK1,'Assumptions (Nuclear)'!$V$10,'Assumptions (Nuclear)'!$V$5*Model!$AW$1129*AVERAGE('Assumptions (Nuclear)'!$AP$2:$AU$2)/10^9),0)</f>
        <v>-0.03966984052</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-0.5191058453</v>
      </c>
      <c r="AY1285" s="160">
        <f>IF($AX$1129&gt;0,IPMT('Assumptions (Nuclear)'!$V$7,Model!X1,'Assumptions (Nuclear)'!$V$10,'Assumptions (Nuclear)'!$V$5*Model!$AX$1129*AVERAGE('Assumptions (Nuclear)'!$AQ$2:$AV$2)/10^9),0)</f>
        <v>-0.4945930784</v>
      </c>
      <c r="AZ1285" s="160">
        <f>IF($AX$1129&gt;0,IPMT('Assumptions (Nuclear)'!$V$7,Model!Y1,'Assumptions (Nuclear)'!$V$10,'Assumptions (Nuclear)'!$V$5*Model!$AX$1129*AVERAGE('Assumptions (Nuclear)'!$AQ$2:$AV$2)/10^9),0)</f>
        <v>-0.468915955</v>
      </c>
      <c r="BA1285" s="160">
        <f>IF($AX$1129&gt;0,IPMT('Assumptions (Nuclear)'!$V$7,Model!Z1,'Assumptions (Nuclear)'!$V$10,'Assumptions (Nuclear)'!$V$5*Model!$AX$1129*AVERAGE('Assumptions (Nuclear)'!$AQ$2:$AV$2)/10^9),0)</f>
        <v>-0.4420191684</v>
      </c>
      <c r="BB1285" s="160">
        <f>IF($AX$1129&gt;0,IPMT('Assumptions (Nuclear)'!$V$7,Model!AA1,'Assumptions (Nuclear)'!$V$10,'Assumptions (Nuclear)'!$V$5*Model!$AX$1129*AVERAGE('Assumptions (Nuclear)'!$AQ$2:$AV$2)/10^9),0)</f>
        <v>-0.4138447843</v>
      </c>
      <c r="BC1285" s="160">
        <f>IF($AX$1129&gt;0,IPMT('Assumptions (Nuclear)'!$V$7,Model!AB1,'Assumptions (Nuclear)'!$V$10,'Assumptions (Nuclear)'!$V$5*Model!$AX$1129*AVERAGE('Assumptions (Nuclear)'!$AQ$2:$AV$2)/10^9),0)</f>
        <v>-0.384332117</v>
      </c>
      <c r="BD1285" s="160">
        <f>IF($AX$1129&gt;0,IPMT('Assumptions (Nuclear)'!$V$7,Model!AC1,'Assumptions (Nuclear)'!$V$10,'Assumptions (Nuclear)'!$V$5*Model!$AX$1129*AVERAGE('Assumptions (Nuclear)'!$AQ$2:$AV$2)/10^9),0)</f>
        <v>-0.3534175981</v>
      </c>
      <c r="BE1285" s="160">
        <f>IF($AX$1129&gt;0,IPMT('Assumptions (Nuclear)'!$V$7,Model!AD1,'Assumptions (Nuclear)'!$V$10,'Assumptions (Nuclear)'!$V$5*Model!$AX$1129*AVERAGE('Assumptions (Nuclear)'!$AQ$2:$AV$2)/10^9),0)</f>
        <v>-0.3210346394</v>
      </c>
      <c r="BF1285" s="160">
        <f>IF($AX$1129&gt;0,IPMT('Assumptions (Nuclear)'!$V$7,Model!AE1,'Assumptions (Nuclear)'!$V$10,'Assumptions (Nuclear)'!$V$5*Model!$AX$1129*AVERAGE('Assumptions (Nuclear)'!$AQ$2:$AV$2)/10^9),0)</f>
        <v>-0.2871134902</v>
      </c>
      <c r="BG1285" s="160">
        <f>IF($AX$1129&gt;0,IPMT('Assumptions (Nuclear)'!$V$7,Model!AF1,'Assumptions (Nuclear)'!$V$10,'Assumptions (Nuclear)'!$V$5*Model!$AX$1129*AVERAGE('Assumptions (Nuclear)'!$AQ$2:$AV$2)/10^9),0)</f>
        <v>-0.2515810865</v>
      </c>
      <c r="BH1285" s="160">
        <f>IF($AX$1129&gt;0,IPMT('Assumptions (Nuclear)'!$V$7,Model!AG1,'Assumptions (Nuclear)'!$V$10,'Assumptions (Nuclear)'!$V$5*Model!$AX$1129*AVERAGE('Assumptions (Nuclear)'!$AQ$2:$AV$2)/10^9),0)</f>
        <v>-0.2143608936</v>
      </c>
      <c r="BI1285" s="160">
        <f>IF($AX$1129&gt;0,IPMT('Assumptions (Nuclear)'!$V$7,Model!AH1,'Assumptions (Nuclear)'!$V$10,'Assumptions (Nuclear)'!$V$5*Model!$AX$1129*AVERAGE('Assumptions (Nuclear)'!$AQ$2:$AV$2)/10^9),0)</f>
        <v>-0.1753727415</v>
      </c>
      <c r="BJ1285" s="160">
        <f>IF($AX$1129&gt;0,IPMT('Assumptions (Nuclear)'!$V$7,Model!AI1,'Assumptions (Nuclear)'!$V$10,'Assumptions (Nuclear)'!$V$5*Model!$AX$1129*AVERAGE('Assumptions (Nuclear)'!$AQ$2:$AV$2)/10^9),0)</f>
        <v>-0.1345326521</v>
      </c>
      <c r="BK1285" s="160">
        <f>IF($AX$1129&gt;0,IPMT('Assumptions (Nuclear)'!$V$7,Model!AJ1,'Assumptions (Nuclear)'!$V$10,'Assumptions (Nuclear)'!$V$5*Model!$AX$1129*AVERAGE('Assumptions (Nuclear)'!$AQ$2:$AV$2)/10^9),0)</f>
        <v>-0.09175265857</v>
      </c>
      <c r="BL1285" s="160">
        <f>IF($AX$1129&gt;0,IPMT('Assumptions (Nuclear)'!$V$7,Model!AK1,'Assumptions (Nuclear)'!$V$10,'Assumptions (Nuclear)'!$V$5*Model!$AX$1129*AVERAGE('Assumptions (Nuclear)'!$AQ$2:$AV$2)/10^9),0)</f>
        <v>-0.04694061531</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-0.248297932</v>
      </c>
      <c r="AZ1286" s="160">
        <f>IF($AY$1129&gt;0,IPMT('Assumptions (Nuclear)'!$V$7,Model!X1,'Assumptions (Nuclear)'!$V$10,'Assumptions (Nuclear)'!$V$5*Model!$AY$1129*AVERAGE('Assumptions (Nuclear)'!$AR$2:$AW$2)/10^9),0)</f>
        <v>-0.236573022</v>
      </c>
      <c r="BA1286" s="160">
        <f>IF($AY$1129&gt;0,IPMT('Assumptions (Nuclear)'!$V$7,Model!Y1,'Assumptions (Nuclear)'!$V$10,'Assumptions (Nuclear)'!$V$5*Model!$AY$1129*AVERAGE('Assumptions (Nuclear)'!$AR$2:$AW$2)/10^9),0)</f>
        <v>-0.2242911787</v>
      </c>
      <c r="BB1286" s="160">
        <f>IF($AY$1129&gt;0,IPMT('Assumptions (Nuclear)'!$V$7,Model!Z1,'Assumptions (Nuclear)'!$V$10,'Assumptions (Nuclear)'!$V$5*Model!$AY$1129*AVERAGE('Assumptions (Nuclear)'!$AR$2:$AW$2)/10^9),0)</f>
        <v>-0.2114259479</v>
      </c>
      <c r="BC1286" s="160">
        <f>IF($AY$1129&gt;0,IPMT('Assumptions (Nuclear)'!$V$7,Model!AA1,'Assumptions (Nuclear)'!$V$10,'Assumptions (Nuclear)'!$V$5*Model!$AY$1129*AVERAGE('Assumptions (Nuclear)'!$AR$2:$AW$2)/10^9),0)</f>
        <v>-0.1979496186</v>
      </c>
      <c r="BD1286" s="160">
        <f>IF($AY$1129&gt;0,IPMT('Assumptions (Nuclear)'!$V$7,Model!AB1,'Assumptions (Nuclear)'!$V$10,'Assumptions (Nuclear)'!$V$5*Model!$AY$1129*AVERAGE('Assumptions (Nuclear)'!$AR$2:$AW$2)/10^9),0)</f>
        <v>-0.1838331637</v>
      </c>
      <c r="BE1286" s="160">
        <f>IF($AY$1129&gt;0,IPMT('Assumptions (Nuclear)'!$V$7,Model!AC1,'Assumptions (Nuclear)'!$V$10,'Assumptions (Nuclear)'!$V$5*Model!$AY$1129*AVERAGE('Assumptions (Nuclear)'!$AR$2:$AW$2)/10^9),0)</f>
        <v>-0.1690461772</v>
      </c>
      <c r="BF1286" s="160">
        <f>IF($AY$1129&gt;0,IPMT('Assumptions (Nuclear)'!$V$7,Model!AD1,'Assumptions (Nuclear)'!$V$10,'Assumptions (Nuclear)'!$V$5*Model!$AY$1129*AVERAGE('Assumptions (Nuclear)'!$AR$2:$AW$2)/10^9),0)</f>
        <v>-0.1535568089</v>
      </c>
      <c r="BG1286" s="160">
        <f>IF($AY$1129&gt;0,IPMT('Assumptions (Nuclear)'!$V$7,Model!AE1,'Assumptions (Nuclear)'!$V$10,'Assumptions (Nuclear)'!$V$5*Model!$AY$1129*AVERAGE('Assumptions (Nuclear)'!$AR$2:$AW$2)/10^9),0)</f>
        <v>-0.1373316955</v>
      </c>
      <c r="BH1286" s="160">
        <f>IF($AY$1129&gt;0,IPMT('Assumptions (Nuclear)'!$V$7,Model!AF1,'Assumptions (Nuclear)'!$V$10,'Assumptions (Nuclear)'!$V$5*Model!$AY$1129*AVERAGE('Assumptions (Nuclear)'!$AR$2:$AW$2)/10^9),0)</f>
        <v>-0.1203358892</v>
      </c>
      <c r="BI1286" s="160">
        <f>IF($AY$1129&gt;0,IPMT('Assumptions (Nuclear)'!$V$7,Model!AG1,'Assumptions (Nuclear)'!$V$10,'Assumptions (Nuclear)'!$V$5*Model!$AY$1129*AVERAGE('Assumptions (Nuclear)'!$AR$2:$AW$2)/10^9),0)</f>
        <v>-0.1025327822</v>
      </c>
      <c r="BJ1286" s="160">
        <f>IF($AY$1129&gt;0,IPMT('Assumptions (Nuclear)'!$V$7,Model!AH1,'Assumptions (Nuclear)'!$V$10,'Assumptions (Nuclear)'!$V$5*Model!$AY$1129*AVERAGE('Assumptions (Nuclear)'!$AR$2:$AW$2)/10^9),0)</f>
        <v>-0.08388402756</v>
      </c>
      <c r="BK1286" s="160">
        <f>IF($AY$1129&gt;0,IPMT('Assumptions (Nuclear)'!$V$7,Model!AI1,'Assumptions (Nuclear)'!$V$10,'Assumptions (Nuclear)'!$V$5*Model!$AY$1129*AVERAGE('Assumptions (Nuclear)'!$AR$2:$AW$2)/10^9),0)</f>
        <v>-0.06434945708</v>
      </c>
      <c r="BL1286" s="160">
        <f>IF($AY$1129&gt;0,IPMT('Assumptions (Nuclear)'!$V$7,Model!AJ1,'Assumptions (Nuclear)'!$V$10,'Assumptions (Nuclear)'!$V$5*Model!$AY$1129*AVERAGE('Assumptions (Nuclear)'!$AR$2:$AW$2)/10^9),0)</f>
        <v>-0.0438869945</v>
      </c>
      <c r="BM1286" s="160">
        <f>IF($AY$1129&gt;0,IPMT('Assumptions (Nuclear)'!$V$7,Model!AK1,'Assumptions (Nuclear)'!$V$10,'Assumptions (Nuclear)'!$V$5*Model!$AY$1129*AVERAGE('Assumptions (Nuclear)'!$AR$2:$AW$2)/10^9),0)</f>
        <v>-0.02245256495</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-0.4275583477</v>
      </c>
      <c r="BA1287" s="160">
        <f>IF($AZ$1129&gt;0,IPMT('Assumptions (Nuclear)'!$V$7,Model!X1,'Assumptions (Nuclear)'!$V$10,'Assumptions (Nuclear)'!$V$5*Model!$AZ$1129*AVERAGE('Assumptions (Nuclear)'!$AS$2:$AX$2)/10^9),0)</f>
        <v>-0.4073685575</v>
      </c>
      <c r="BB1287" s="160">
        <f>IF($AZ$1129&gt;0,IPMT('Assumptions (Nuclear)'!$V$7,Model!Y1,'Assumptions (Nuclear)'!$V$10,'Assumptions (Nuclear)'!$V$5*Model!$AZ$1129*AVERAGE('Assumptions (Nuclear)'!$AS$2:$AX$2)/10^9),0)</f>
        <v>-0.3862197523</v>
      </c>
      <c r="BC1287" s="160">
        <f>IF($AZ$1129&gt;0,IPMT('Assumptions (Nuclear)'!$V$7,Model!Z1,'Assumptions (Nuclear)'!$V$10,'Assumptions (Nuclear)'!$V$5*Model!$AZ$1129*AVERAGE('Assumptions (Nuclear)'!$AS$2:$AX$2)/10^9),0)</f>
        <v>-0.3640663788</v>
      </c>
      <c r="BD1287" s="160">
        <f>IF($AZ$1129&gt;0,IPMT('Assumptions (Nuclear)'!$V$7,Model!AA1,'Assumptions (Nuclear)'!$V$10,'Assumptions (Nuclear)'!$V$5*Model!$AZ$1129*AVERAGE('Assumptions (Nuclear)'!$AS$2:$AX$2)/10^9),0)</f>
        <v>-0.3408607201</v>
      </c>
      <c r="BE1287" s="160">
        <f>IF($AZ$1129&gt;0,IPMT('Assumptions (Nuclear)'!$V$7,Model!AB1,'Assumptions (Nuclear)'!$V$10,'Assumptions (Nuclear)'!$V$5*Model!$AZ$1129*AVERAGE('Assumptions (Nuclear)'!$AS$2:$AX$2)/10^9),0)</f>
        <v>-0.3165527925</v>
      </c>
      <c r="BF1287" s="160">
        <f>IF($AZ$1129&gt;0,IPMT('Assumptions (Nuclear)'!$V$7,Model!AC1,'Assumptions (Nuclear)'!$V$10,'Assumptions (Nuclear)'!$V$5*Model!$AZ$1129*AVERAGE('Assumptions (Nuclear)'!$AS$2:$AX$2)/10^9),0)</f>
        <v>-0.2910902385</v>
      </c>
      <c r="BG1287" s="160">
        <f>IF($AZ$1129&gt;0,IPMT('Assumptions (Nuclear)'!$V$7,Model!AD1,'Assumptions (Nuclear)'!$V$10,'Assumptions (Nuclear)'!$V$5*Model!$AZ$1129*AVERAGE('Assumptions (Nuclear)'!$AS$2:$AX$2)/10^9),0)</f>
        <v>-0.2644182131</v>
      </c>
      <c r="BH1287" s="160">
        <f>IF($AZ$1129&gt;0,IPMT('Assumptions (Nuclear)'!$V$7,Model!AE1,'Assumptions (Nuclear)'!$V$10,'Assumptions (Nuclear)'!$V$5*Model!$AZ$1129*AVERAGE('Assumptions (Nuclear)'!$AS$2:$AX$2)/10^9),0)</f>
        <v>-0.2364792665</v>
      </c>
      <c r="BI1287" s="160">
        <f>IF($AZ$1129&gt;0,IPMT('Assumptions (Nuclear)'!$V$7,Model!AF1,'Assumptions (Nuclear)'!$V$10,'Assumptions (Nuclear)'!$V$5*Model!$AZ$1129*AVERAGE('Assumptions (Nuclear)'!$AS$2:$AX$2)/10^9),0)</f>
        <v>-0.2072132199</v>
      </c>
      <c r="BJ1287" s="160">
        <f>IF($AZ$1129&gt;0,IPMT('Assumptions (Nuclear)'!$V$7,Model!AG1,'Assumptions (Nuclear)'!$V$10,'Assumptions (Nuclear)'!$V$5*Model!$AZ$1129*AVERAGE('Assumptions (Nuclear)'!$AS$2:$AX$2)/10^9),0)</f>
        <v>-0.1765570361</v>
      </c>
      <c r="BK1287" s="160">
        <f>IF($AZ$1129&gt;0,IPMT('Assumptions (Nuclear)'!$V$7,Model!AH1,'Assumptions (Nuclear)'!$V$10,'Assumptions (Nuclear)'!$V$5*Model!$AZ$1129*AVERAGE('Assumptions (Nuclear)'!$AS$2:$AX$2)/10^9),0)</f>
        <v>-0.1444446836</v>
      </c>
      <c r="BL1287" s="160">
        <f>IF($AZ$1129&gt;0,IPMT('Assumptions (Nuclear)'!$V$7,Model!AI1,'Assumptions (Nuclear)'!$V$10,'Assumptions (Nuclear)'!$V$5*Model!$AZ$1129*AVERAGE('Assumptions (Nuclear)'!$AS$2:$AX$2)/10^9),0)</f>
        <v>-0.1108069944</v>
      </c>
      <c r="BM1287" s="160">
        <f>IF($AZ$1129&gt;0,IPMT('Assumptions (Nuclear)'!$V$7,Model!AJ1,'Assumptions (Nuclear)'!$V$10,'Assumptions (Nuclear)'!$V$5*Model!$AZ$1129*AVERAGE('Assumptions (Nuclear)'!$AS$2:$AX$2)/10^9),0)</f>
        <v>-0.07557151486</v>
      </c>
      <c r="BN1287" s="160">
        <f>IF($AZ$1129&gt;0,IPMT('Assumptions (Nuclear)'!$V$7,Model!AK1,'Assumptions (Nuclear)'!$V$10,'Assumptions (Nuclear)'!$V$5*Model!$AZ$1129*AVERAGE('Assumptions (Nuclear)'!$AS$2:$AX$2)/10^9),0)</f>
        <v>-0.03866235009</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-0.01689559963</v>
      </c>
      <c r="BB1288" s="160">
        <f>IF($BA$1129&gt;0,IPMT('Assumptions (Nuclear)'!$V$7,Model!X1,'Assumptions (Nuclear)'!$V$10,'Assumptions (Nuclear)'!$V$5*Model!$BA$1129*AVERAGE('Assumptions (Nuclear)'!$AT$2:$AY$2)/10^9),0)</f>
        <v>-0.01609777025</v>
      </c>
      <c r="BC1288" s="160">
        <f>IF($BA$1129&gt;0,IPMT('Assumptions (Nuclear)'!$V$7,Model!Y1,'Assumptions (Nuclear)'!$V$10,'Assumptions (Nuclear)'!$V$5*Model!$BA$1129*AVERAGE('Assumptions (Nuclear)'!$AT$2:$AY$2)/10^9),0)</f>
        <v>-0.01526204397</v>
      </c>
      <c r="BD1288" s="160">
        <f>IF($BA$1129&gt;0,IPMT('Assumptions (Nuclear)'!$V$7,Model!Z1,'Assumptions (Nuclear)'!$V$10,'Assumptions (Nuclear)'!$V$5*Model!$BA$1129*AVERAGE('Assumptions (Nuclear)'!$AT$2:$AY$2)/10^9),0)</f>
        <v>-0.0143866207</v>
      </c>
      <c r="BE1288" s="160">
        <f>IF($BA$1129&gt;0,IPMT('Assumptions (Nuclear)'!$V$7,Model!AA1,'Assumptions (Nuclear)'!$V$10,'Assumptions (Nuclear)'!$V$5*Model!$BA$1129*AVERAGE('Assumptions (Nuclear)'!$AT$2:$AY$2)/10^9),0)</f>
        <v>-0.01346961482</v>
      </c>
      <c r="BF1288" s="160">
        <f>IF($BA$1129&gt;0,IPMT('Assumptions (Nuclear)'!$V$7,Model!AB1,'Assumptions (Nuclear)'!$V$10,'Assumptions (Nuclear)'!$V$5*Model!$BA$1129*AVERAGE('Assumptions (Nuclear)'!$AT$2:$AY$2)/10^9),0)</f>
        <v>-0.01250905116</v>
      </c>
      <c r="BG1288" s="160">
        <f>IF($BA$1129&gt;0,IPMT('Assumptions (Nuclear)'!$V$7,Model!AC1,'Assumptions (Nuclear)'!$V$10,'Assumptions (Nuclear)'!$V$5*Model!$BA$1129*AVERAGE('Assumptions (Nuclear)'!$AT$2:$AY$2)/10^9),0)</f>
        <v>-0.01150286072</v>
      </c>
      <c r="BH1288" s="160">
        <f>IF($BA$1129&gt;0,IPMT('Assumptions (Nuclear)'!$V$7,Model!AD1,'Assumptions (Nuclear)'!$V$10,'Assumptions (Nuclear)'!$V$5*Model!$BA$1129*AVERAGE('Assumptions (Nuclear)'!$AT$2:$AY$2)/10^9),0)</f>
        <v>-0.01044887624</v>
      </c>
      <c r="BI1288" s="160">
        <f>IF($BA$1129&gt;0,IPMT('Assumptions (Nuclear)'!$V$7,Model!AE1,'Assumptions (Nuclear)'!$V$10,'Assumptions (Nuclear)'!$V$5*Model!$BA$1129*AVERAGE('Assumptions (Nuclear)'!$AT$2:$AY$2)/10^9),0)</f>
        <v>-0.009344827503</v>
      </c>
      <c r="BJ1288" s="160">
        <f>IF($BA$1129&gt;0,IPMT('Assumptions (Nuclear)'!$V$7,Model!AF1,'Assumptions (Nuclear)'!$V$10,'Assumptions (Nuclear)'!$V$5*Model!$BA$1129*AVERAGE('Assumptions (Nuclear)'!$AT$2:$AY$2)/10^9),0)</f>
        <v>-0.008188336446</v>
      </c>
      <c r="BK1288" s="160">
        <f>IF($BA$1129&gt;0,IPMT('Assumptions (Nuclear)'!$V$7,Model!AG1,'Assumptions (Nuclear)'!$V$10,'Assumptions (Nuclear)'!$V$5*Model!$BA$1129*AVERAGE('Assumptions (Nuclear)'!$AT$2:$AY$2)/10^9),0)</f>
        <v>-0.006976912063</v>
      </c>
      <c r="BL1288" s="160">
        <f>IF($BA$1129&gt;0,IPMT('Assumptions (Nuclear)'!$V$7,Model!AH1,'Assumptions (Nuclear)'!$V$10,'Assumptions (Nuclear)'!$V$5*Model!$BA$1129*AVERAGE('Assumptions (Nuclear)'!$AT$2:$AY$2)/10^9),0)</f>
        <v>-0.005707945023</v>
      </c>
      <c r="BM1288" s="160">
        <f>IF($BA$1129&gt;0,IPMT('Assumptions (Nuclear)'!$V$7,Model!AI1,'Assumptions (Nuclear)'!$V$10,'Assumptions (Nuclear)'!$V$5*Model!$BA$1129*AVERAGE('Assumptions (Nuclear)'!$AT$2:$AY$2)/10^9),0)</f>
        <v>-0.004378702048</v>
      </c>
      <c r="BN1288" s="160">
        <f>IF($BA$1129&gt;0,IPMT('Assumptions (Nuclear)'!$V$7,Model!AJ1,'Assumptions (Nuclear)'!$V$10,'Assumptions (Nuclear)'!$V$5*Model!$BA$1129*AVERAGE('Assumptions (Nuclear)'!$AT$2:$AY$2)/10^9),0)</f>
        <v>-0.002986320032</v>
      </c>
      <c r="BO1288" s="160">
        <f>IF($BA$1129&gt;0,IPMT('Assumptions (Nuclear)'!$V$7,Model!AK1,'Assumptions (Nuclear)'!$V$10,'Assumptions (Nuclear)'!$V$5*Model!$BA$1129*AVERAGE('Assumptions (Nuclear)'!$AT$2:$AY$2)/10^9),0)</f>
        <v>-0.00152779987</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0.4162064541</v>
      </c>
      <c r="T1289" s="160">
        <f t="shared" si="50"/>
        <v>0.7907922627</v>
      </c>
      <c r="U1289" s="160">
        <f t="shared" si="50"/>
        <v>0.7117130365</v>
      </c>
      <c r="V1289" s="160">
        <f t="shared" si="50"/>
        <v>0.6409579393</v>
      </c>
      <c r="W1289" s="160">
        <f t="shared" si="50"/>
        <v>0.5768621453</v>
      </c>
      <c r="X1289" s="160">
        <f t="shared" si="50"/>
        <v>0.5490351962</v>
      </c>
      <c r="Y1289" s="160">
        <f t="shared" si="50"/>
        <v>0.5798938477</v>
      </c>
      <c r="Z1289" s="160">
        <f t="shared" si="50"/>
        <v>0.6333919885</v>
      </c>
      <c r="AA1289" s="160">
        <f t="shared" si="50"/>
        <v>0.6834156321</v>
      </c>
      <c r="AB1289" s="160">
        <f t="shared" si="50"/>
        <v>0.7278089812</v>
      </c>
      <c r="AC1289" s="160">
        <f t="shared" si="50"/>
        <v>0.7702176961</v>
      </c>
      <c r="AD1289" s="160">
        <f t="shared" si="50"/>
        <v>0.8095140497</v>
      </c>
      <c r="AE1289" s="160">
        <f t="shared" si="50"/>
        <v>0.8510163377</v>
      </c>
      <c r="AF1289" s="160">
        <f t="shared" si="50"/>
        <v>0.8914679508</v>
      </c>
      <c r="AG1289" s="160">
        <f t="shared" si="50"/>
        <v>0.9340908347</v>
      </c>
      <c r="AH1289" s="160">
        <f t="shared" si="50"/>
        <v>0.7301137015</v>
      </c>
      <c r="AI1289" s="160">
        <f t="shared" si="50"/>
        <v>0.5274670207</v>
      </c>
      <c r="AJ1289" s="160">
        <f t="shared" si="50"/>
        <v>0.8948862429</v>
      </c>
      <c r="AK1289" s="160">
        <f t="shared" si="50"/>
        <v>1.2304024</v>
      </c>
      <c r="AL1289" s="160">
        <f t="shared" si="50"/>
        <v>1.596791835</v>
      </c>
      <c r="AM1289" s="160">
        <f t="shared" si="50"/>
        <v>3.197353633</v>
      </c>
      <c r="AN1289" s="160">
        <f t="shared" si="50"/>
        <v>5.573584142</v>
      </c>
      <c r="AO1289" s="160">
        <f t="shared" si="50"/>
        <v>6.429538857</v>
      </c>
      <c r="AP1289" s="160">
        <f t="shared" si="50"/>
        <v>7.286034301</v>
      </c>
      <c r="AQ1289" s="160">
        <f t="shared" si="50"/>
        <v>8.0765868</v>
      </c>
      <c r="AR1289" s="160">
        <f t="shared" si="50"/>
        <v>7.812845839</v>
      </c>
      <c r="AS1289" s="160">
        <f t="shared" si="50"/>
        <v>7.674522736</v>
      </c>
      <c r="AT1289" s="160">
        <f t="shared" si="50"/>
        <v>8.892754661</v>
      </c>
      <c r="AU1289" s="160">
        <f t="shared" si="50"/>
        <v>10.65669609</v>
      </c>
      <c r="AV1289" s="160">
        <f t="shared" si="50"/>
        <v>10.74190617</v>
      </c>
      <c r="AW1289" s="160">
        <f t="shared" si="50"/>
        <v>11.42395676</v>
      </c>
      <c r="AX1289" s="160">
        <f t="shared" si="50"/>
        <v>13.39080687</v>
      </c>
      <c r="AY1289" s="160">
        <f t="shared" si="50"/>
        <v>14.48172154</v>
      </c>
      <c r="AZ1289" s="160">
        <f t="shared" si="50"/>
        <v>15.30741317</v>
      </c>
      <c r="BA1289" s="160">
        <f t="shared" si="50"/>
        <v>15.50877071</v>
      </c>
      <c r="BB1289" s="160">
        <f t="shared" si="50"/>
        <v>13.82859446</v>
      </c>
      <c r="BC1289" s="160">
        <f t="shared" si="50"/>
        <v>11.66342427</v>
      </c>
      <c r="BD1289" s="160">
        <f t="shared" si="50"/>
        <v>10.47415332</v>
      </c>
      <c r="BE1289" s="160">
        <f t="shared" si="50"/>
        <v>9.392036297</v>
      </c>
      <c r="BF1289" s="160">
        <f t="shared" si="50"/>
        <v>8.442960974</v>
      </c>
      <c r="BG1289" s="160">
        <f t="shared" si="50"/>
        <v>8.153709837</v>
      </c>
      <c r="BH1289" s="160">
        <f t="shared" si="50"/>
        <v>7.872193222</v>
      </c>
      <c r="BI1289" s="160">
        <f t="shared" si="50"/>
        <v>6.884319352</v>
      </c>
      <c r="BJ1289" s="160">
        <f t="shared" si="50"/>
        <v>5.551833027</v>
      </c>
      <c r="BK1289" s="160">
        <f t="shared" si="50"/>
        <v>5.153838197</v>
      </c>
      <c r="BL1289" s="160">
        <f t="shared" si="50"/>
        <v>4.449259001</v>
      </c>
      <c r="BM1289" s="160">
        <f t="shared" si="50"/>
        <v>2.958552772</v>
      </c>
      <c r="BN1289" s="160">
        <f t="shared" si="50"/>
        <v>1.767911985</v>
      </c>
      <c r="BO1289" s="160">
        <f t="shared" si="50"/>
        <v>0.7163947998</v>
      </c>
      <c r="BP1289" s="160">
        <f t="shared" si="50"/>
        <v>0.02623264153</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0.4162064541</v>
      </c>
      <c r="T1306" s="160">
        <f>IF($S$1129&gt;0,'Assumptions (Nuclear)'!W$11*Model!$S$1129*AVERAGE('Assumptions (Nuclear)'!$L$2:$Q$2)/10^9,0)</f>
        <v>0.7907922627</v>
      </c>
      <c r="U1306" s="160">
        <f>IF($S$1129&gt;0,'Assumptions (Nuclear)'!X$11*Model!$S$1129*AVERAGE('Assumptions (Nuclear)'!$L$2:$Q$2)/10^9,0)</f>
        <v>0.7117130365</v>
      </c>
      <c r="V1306" s="160">
        <f>IF($S$1129&gt;0,'Assumptions (Nuclear)'!Y$11*Model!$S$1129*AVERAGE('Assumptions (Nuclear)'!$L$2:$Q$2)/10^9,0)</f>
        <v>0.6409579393</v>
      </c>
      <c r="W1306" s="160">
        <f>IF($S$1129&gt;0,'Assumptions (Nuclear)'!Z$11*Model!$S$1129*AVERAGE('Assumptions (Nuclear)'!$L$2:$Q$2)/10^9,0)</f>
        <v>0.5768621453</v>
      </c>
      <c r="X1306" s="160">
        <f>IF($S$1129&gt;0,'Assumptions (Nuclear)'!AA$11*Model!$S$1129*AVERAGE('Assumptions (Nuclear)'!$L$2:$Q$2)/10^9,0)</f>
        <v>0.5185932418</v>
      </c>
      <c r="Y1306" s="160">
        <f>IF($S$1129&gt;0,'Assumptions (Nuclear)'!AB$11*Model!$S$1129*AVERAGE('Assumptions (Nuclear)'!$L$2:$Q$2)/10^9,0)</f>
        <v>0.4911236158</v>
      </c>
      <c r="Z1306" s="160">
        <f>IF($S$1129&gt;0,'Assumptions (Nuclear)'!AC$11*Model!$S$1129*AVERAGE('Assumptions (Nuclear)'!$L$2:$Q$2)/10^9,0)</f>
        <v>0.4911236158</v>
      </c>
      <c r="AA1306" s="160">
        <f>IF($S$1129&gt;0,'Assumptions (Nuclear)'!AD$11*Model!$S$1129*AVERAGE('Assumptions (Nuclear)'!$L$2:$Q$2)/10^9,0)</f>
        <v>0.4919560287</v>
      </c>
      <c r="AB1306" s="160">
        <f>IF($S$1129&gt;0,'Assumptions (Nuclear)'!AE$11*Model!$S$1129*AVERAGE('Assumptions (Nuclear)'!$L$2:$Q$2)/10^9,0)</f>
        <v>0.4911236158</v>
      </c>
      <c r="AC1306" s="160">
        <f>IF($S$1129&gt;0,'Assumptions (Nuclear)'!AF$11*Model!$S$1129*AVERAGE('Assumptions (Nuclear)'!$L$2:$Q$2)/10^9,0)</f>
        <v>0.4919560287</v>
      </c>
      <c r="AD1306" s="160">
        <f>IF($S$1129&gt;0,'Assumptions (Nuclear)'!AG$11*Model!$S$1129*AVERAGE('Assumptions (Nuclear)'!$L$2:$Q$2)/10^9,0)</f>
        <v>0.4911236158</v>
      </c>
      <c r="AE1306" s="160">
        <f>IF($S$1129&gt;0,'Assumptions (Nuclear)'!AH$11*Model!$S$1129*AVERAGE('Assumptions (Nuclear)'!$L$2:$Q$2)/10^9,0)</f>
        <v>0.4919560287</v>
      </c>
      <c r="AF1306" s="160">
        <f>IF($S$1129&gt;0,'Assumptions (Nuclear)'!AI$11*Model!$S$1129*AVERAGE('Assumptions (Nuclear)'!$L$2:$Q$2)/10^9,0)</f>
        <v>0.4911236158</v>
      </c>
      <c r="AG1306" s="160">
        <f>IF($S$1129&gt;0,'Assumptions (Nuclear)'!AJ$11*Model!$S$1129*AVERAGE('Assumptions (Nuclear)'!$L$2:$Q$2)/10^9,0)</f>
        <v>0.4919560287</v>
      </c>
      <c r="AH1306" s="160">
        <f>IF($S$1129&gt;0,'Assumptions (Nuclear)'!AK$11*Model!$S$1129*AVERAGE('Assumptions (Nuclear)'!$L$2:$Q$2)/10^9,0)</f>
        <v>0.2455618079</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0.03044195445</v>
      </c>
      <c r="Y1311" s="160">
        <f>IF($X$1129&gt;0,'Assumptions (Nuclear)'!W11*Model!$X$1129*average('Assumptions (Nuclear)'!$Q$2:$V$2)/10^9,0)</f>
        <v>0.05783971345</v>
      </c>
      <c r="Z1311" s="160">
        <f>IF($X$1129&gt;0,'Assumptions (Nuclear)'!X11*Model!$X$1129*average('Assumptions (Nuclear)'!$Q$2:$V$2)/10^9,0)</f>
        <v>0.05205574211</v>
      </c>
      <c r="AA1311" s="160">
        <f>IF($X$1129&gt;0,'Assumptions (Nuclear)'!Y11*Model!$X$1129*average('Assumptions (Nuclear)'!$Q$2:$V$2)/10^9,0)</f>
        <v>0.04688060985</v>
      </c>
      <c r="AB1311" s="160">
        <f>IF($X$1129&gt;0,'Assumptions (Nuclear)'!Z11*Model!$X$1129*average('Assumptions (Nuclear)'!$Q$2:$V$2)/10^9,0)</f>
        <v>0.04219254887</v>
      </c>
      <c r="AC1311" s="160">
        <f>IF($X$1129&gt;0,'Assumptions (Nuclear)'!AA11*Model!$X$1129*average('Assumptions (Nuclear)'!$Q$2:$V$2)/10^9,0)</f>
        <v>0.03793067524</v>
      </c>
      <c r="AD1311" s="160">
        <f>IF($X$1129&gt;0,'Assumptions (Nuclear)'!AB11*Model!$X$1129*average('Assumptions (Nuclear)'!$Q$2:$V$2)/10^9,0)</f>
        <v>0.03592150625</v>
      </c>
      <c r="AE1311" s="160">
        <f>IF($X$1129&gt;0,'Assumptions (Nuclear)'!AC11*Model!$X$1129*average('Assumptions (Nuclear)'!$Q$2:$V$2)/10^9,0)</f>
        <v>0.03592150625</v>
      </c>
      <c r="AF1311" s="160">
        <f>IF($X$1129&gt;0,'Assumptions (Nuclear)'!AD11*Model!$X$1129*average('Assumptions (Nuclear)'!$Q$2:$V$2)/10^9,0)</f>
        <v>0.03598239016</v>
      </c>
      <c r="AG1311" s="160">
        <f>IF($X$1129&gt;0,'Assumptions (Nuclear)'!AE11*Model!$X$1129*average('Assumptions (Nuclear)'!$Q$2:$V$2)/10^9,0)</f>
        <v>0.03592150625</v>
      </c>
      <c r="AH1311" s="160">
        <f>IF($X$1129&gt;0,'Assumptions (Nuclear)'!AF11*Model!$X$1129*average('Assumptions (Nuclear)'!$Q$2:$V$2)/10^9,0)</f>
        <v>0.03598239016</v>
      </c>
      <c r="AI1311" s="160">
        <f>IF($X$1129&gt;0,'Assumptions (Nuclear)'!AG11*Model!$X$1129*average('Assumptions (Nuclear)'!$Q$2:$V$2)/10^9,0)</f>
        <v>0.03592150625</v>
      </c>
      <c r="AJ1311" s="160">
        <f>IF($X$1129&gt;0,'Assumptions (Nuclear)'!AH11*Model!$X$1129*average('Assumptions (Nuclear)'!$Q$2:$V$2)/10^9,0)</f>
        <v>0.03598239016</v>
      </c>
      <c r="AK1311" s="160">
        <f>IF($X$1129&gt;0,'Assumptions (Nuclear)'!AI11*Model!$X$1129*average('Assumptions (Nuclear)'!$Q$2:$V$2)/10^9,0)</f>
        <v>0.03592150625</v>
      </c>
      <c r="AL1311" s="160">
        <f>IF($X$1129&gt;0,'Assumptions (Nuclear)'!AJ11*Model!$X$1129*average('Assumptions (Nuclear)'!$Q$2:$V$2)/10^9,0)</f>
        <v>0.03598239016</v>
      </c>
      <c r="AM1311" s="160">
        <f>IF($X$1129&gt;0,'Assumptions (Nuclear)'!AK11*Model!$X$1129*average('Assumptions (Nuclear)'!$Q$2:$V$2)/10^9,0)</f>
        <v>0.01796075313</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0.0309305184</v>
      </c>
      <c r="Z1312" s="160">
        <f>IF($Y$1129&gt;0,'Assumptions (Nuclear)'!W11*Model!$Y$1129*AVERAGE('Assumptions (Nuclear)'!$R$2:$W$2)/10^9,0)</f>
        <v>0.05876798495</v>
      </c>
      <c r="AA1312" s="160">
        <f>IF($Y$1129&gt;0,'Assumptions (Nuclear)'!X11*Model!$Y$1129*AVERAGE('Assumptions (Nuclear)'!$R$2:$W$2)/10^9,0)</f>
        <v>0.05289118646</v>
      </c>
      <c r="AB1312" s="160">
        <f>IF($Y$1129&gt;0,'Assumptions (Nuclear)'!Y11*Model!$Y$1129*AVERAGE('Assumptions (Nuclear)'!$R$2:$W$2)/10^9,0)</f>
        <v>0.04763299833</v>
      </c>
      <c r="AC1312" s="160">
        <f>IF($Y$1129&gt;0,'Assumptions (Nuclear)'!Z11*Model!$Y$1129*AVERAGE('Assumptions (Nuclear)'!$R$2:$W$2)/10^9,0)</f>
        <v>0.0428696985</v>
      </c>
      <c r="AD1312" s="160">
        <f>IF($Y$1129&gt;0,'Assumptions (Nuclear)'!AA11*Model!$Y$1129*AVERAGE('Assumptions (Nuclear)'!$R$2:$W$2)/10^9,0)</f>
        <v>0.03853942592</v>
      </c>
      <c r="AE1312" s="160">
        <f>IF($Y$1129&gt;0,'Assumptions (Nuclear)'!AB11*Model!$Y$1129*AVERAGE('Assumptions (Nuclear)'!$R$2:$W$2)/10^9,0)</f>
        <v>0.03649801171</v>
      </c>
      <c r="AF1312" s="160">
        <f>IF($Y$1129&gt;0,'Assumptions (Nuclear)'!AC11*Model!$Y$1129*AVERAGE('Assumptions (Nuclear)'!$R$2:$W$2)/10^9,0)</f>
        <v>0.03649801171</v>
      </c>
      <c r="AG1312" s="160">
        <f>IF($Y$1129&gt;0,'Assumptions (Nuclear)'!AD11*Model!$Y$1129*AVERAGE('Assumptions (Nuclear)'!$R$2:$W$2)/10^9,0)</f>
        <v>0.03655987274</v>
      </c>
      <c r="AH1312" s="160">
        <f>IF($Y$1129&gt;0,'Assumptions (Nuclear)'!AE11*Model!$Y$1129*AVERAGE('Assumptions (Nuclear)'!$R$2:$W$2)/10^9,0)</f>
        <v>0.03649801171</v>
      </c>
      <c r="AI1312" s="160">
        <f>IF($Y$1129&gt;0,'Assumptions (Nuclear)'!AF11*Model!$Y$1129*AVERAGE('Assumptions (Nuclear)'!$R$2:$W$2)/10^9,0)</f>
        <v>0.03655987274</v>
      </c>
      <c r="AJ1312" s="160">
        <f>IF($Y$1129&gt;0,'Assumptions (Nuclear)'!AG11*Model!$Y$1129*AVERAGE('Assumptions (Nuclear)'!$R$2:$W$2)/10^9,0)</f>
        <v>0.03649801171</v>
      </c>
      <c r="AK1312" s="160">
        <f>IF($Y$1129&gt;0,'Assumptions (Nuclear)'!AH11*Model!$Y$1129*AVERAGE('Assumptions (Nuclear)'!$R$2:$W$2)/10^9,0)</f>
        <v>0.03655987274</v>
      </c>
      <c r="AL1312" s="160">
        <f>IF($Y$1129&gt;0,'Assumptions (Nuclear)'!AI11*Model!$Y$1129*AVERAGE('Assumptions (Nuclear)'!$R$2:$W$2)/10^9,0)</f>
        <v>0.03649801171</v>
      </c>
      <c r="AM1312" s="160">
        <f>IF($Y$1129&gt;0,'Assumptions (Nuclear)'!AJ11*Model!$Y$1129*AVERAGE('Assumptions (Nuclear)'!$R$2:$W$2)/10^9,0)</f>
        <v>0.03655987274</v>
      </c>
      <c r="AN1312" s="160">
        <f>IF($Y$1129&gt;0,'Assumptions (Nuclear)'!AK11*Model!$Y$1129*AVERAGE('Assumptions (Nuclear)'!$R$2:$W$2)/10^9,0)</f>
        <v>0.01824900585</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0.0314446456</v>
      </c>
      <c r="AA1313" s="160">
        <f>IF($Z$1129&gt;0,'Assumptions (Nuclear)'!W11*Model!$Z$1129*AVERAGE('Assumptions (Nuclear)'!$S$2:$X$2)/10^9,0)</f>
        <v>0.05974482665</v>
      </c>
      <c r="AB1313" s="160">
        <f>IF($Z$1129&gt;0,'Assumptions (Nuclear)'!X11*Model!$Z$1129*AVERAGE('Assumptions (Nuclear)'!$S$2:$X$2)/10^9,0)</f>
        <v>0.05377034398</v>
      </c>
      <c r="AC1313" s="160">
        <f>IF($Z$1129&gt;0,'Assumptions (Nuclear)'!Y11*Model!$Z$1129*AVERAGE('Assumptions (Nuclear)'!$S$2:$X$2)/10^9,0)</f>
        <v>0.04842475423</v>
      </c>
      <c r="AD1313" s="160">
        <f>IF($Z$1129&gt;0,'Assumptions (Nuclear)'!Z11*Model!$Z$1129*AVERAGE('Assumptions (Nuclear)'!$S$2:$X$2)/10^9,0)</f>
        <v>0.04358227881</v>
      </c>
      <c r="AE1313" s="160">
        <f>IF($Z$1129&gt;0,'Assumptions (Nuclear)'!AA11*Model!$Z$1129*AVERAGE('Assumptions (Nuclear)'!$S$2:$X$2)/10^9,0)</f>
        <v>0.03918002842</v>
      </c>
      <c r="AF1313" s="160">
        <f>IF($Z$1129&gt;0,'Assumptions (Nuclear)'!AB11*Model!$Z$1129*AVERAGE('Assumptions (Nuclear)'!$S$2:$X$2)/10^9,0)</f>
        <v>0.03710468181</v>
      </c>
      <c r="AG1313" s="160">
        <f>IF($Z$1129&gt;0,'Assumptions (Nuclear)'!AC11*Model!$Z$1129*AVERAGE('Assumptions (Nuclear)'!$S$2:$X$2)/10^9,0)</f>
        <v>0.03710468181</v>
      </c>
      <c r="AH1313" s="160">
        <f>IF($Z$1129&gt;0,'Assumptions (Nuclear)'!AD11*Model!$Z$1129*AVERAGE('Assumptions (Nuclear)'!$S$2:$X$2)/10^9,0)</f>
        <v>0.0371675711</v>
      </c>
      <c r="AI1313" s="160">
        <f>IF($Z$1129&gt;0,'Assumptions (Nuclear)'!AE11*Model!$Z$1129*AVERAGE('Assumptions (Nuclear)'!$S$2:$X$2)/10^9,0)</f>
        <v>0.03710468181</v>
      </c>
      <c r="AJ1313" s="160">
        <f>IF($Z$1129&gt;0,'Assumptions (Nuclear)'!AF11*Model!$Z$1129*AVERAGE('Assumptions (Nuclear)'!$S$2:$X$2)/10^9,0)</f>
        <v>0.0371675711</v>
      </c>
      <c r="AK1313" s="160">
        <f>IF($Z$1129&gt;0,'Assumptions (Nuclear)'!AG11*Model!$Z$1129*AVERAGE('Assumptions (Nuclear)'!$S$2:$X$2)/10^9,0)</f>
        <v>0.03710468181</v>
      </c>
      <c r="AL1313" s="160">
        <f>IF($Z$1129&gt;0,'Assumptions (Nuclear)'!AH11*Model!$Z$1129*AVERAGE('Assumptions (Nuclear)'!$S$2:$X$2)/10^9,0)</f>
        <v>0.0371675711</v>
      </c>
      <c r="AM1313" s="160">
        <f>IF($Z$1129&gt;0,'Assumptions (Nuclear)'!AI11*Model!$Z$1129*AVERAGE('Assumptions (Nuclear)'!$S$2:$X$2)/10^9,0)</f>
        <v>0.03710468181</v>
      </c>
      <c r="AN1313" s="160">
        <f>IF($Z$1129&gt;0,'Assumptions (Nuclear)'!AJ11*Model!$Z$1129*AVERAGE('Assumptions (Nuclear)'!$S$2:$X$2)/10^9,0)</f>
        <v>0.0371675711</v>
      </c>
      <c r="AO1313" s="160">
        <f>IF($Z$1129&gt;0,'Assumptions (Nuclear)'!AK11*Model!$Z$1129*AVERAGE('Assumptions (Nuclear)'!$S$2:$X$2)/10^9,0)</f>
        <v>0.01855234091</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0.0319429804</v>
      </c>
      <c r="AB1314" s="160">
        <f>IF($AA$1129&gt;0,'Assumptions (Nuclear)'!W11*Model!$AA$1129*AVERAGE('Assumptions (Nuclear)'!$T$2:$Y$2)/10^9,0)</f>
        <v>0.06069166276</v>
      </c>
      <c r="AC1314" s="160">
        <f>IF($AA$1129&gt;0,'Assumptions (Nuclear)'!X11*Model!$AA$1129*AVERAGE('Assumptions (Nuclear)'!$T$2:$Y$2)/10^9,0)</f>
        <v>0.05462249648</v>
      </c>
      <c r="AD1314" s="160">
        <f>IF($AA$1129&gt;0,'Assumptions (Nuclear)'!Y11*Model!$AA$1129*AVERAGE('Assumptions (Nuclear)'!$T$2:$Y$2)/10^9,0)</f>
        <v>0.04919218981</v>
      </c>
      <c r="AE1314" s="160">
        <f>IF($AA$1129&gt;0,'Assumptions (Nuclear)'!Z11*Model!$AA$1129*AVERAGE('Assumptions (Nuclear)'!$T$2:$Y$2)/10^9,0)</f>
        <v>0.04427297083</v>
      </c>
      <c r="AF1314" s="160">
        <f>IF($AA$1129&gt;0,'Assumptions (Nuclear)'!AA11*Model!$AA$1129*AVERAGE('Assumptions (Nuclear)'!$T$2:$Y$2)/10^9,0)</f>
        <v>0.03980095358</v>
      </c>
      <c r="AG1314" s="160">
        <f>IF($AA$1129&gt;0,'Assumptions (Nuclear)'!AB11*Model!$AA$1129*AVERAGE('Assumptions (Nuclear)'!$T$2:$Y$2)/10^9,0)</f>
        <v>0.03769271687</v>
      </c>
      <c r="AH1314" s="160">
        <f>IF($AA$1129&gt;0,'Assumptions (Nuclear)'!AC11*Model!$AA$1129*AVERAGE('Assumptions (Nuclear)'!$T$2:$Y$2)/10^9,0)</f>
        <v>0.03769271687</v>
      </c>
      <c r="AI1314" s="160">
        <f>IF($AA$1129&gt;0,'Assumptions (Nuclear)'!AD11*Model!$AA$1129*AVERAGE('Assumptions (Nuclear)'!$T$2:$Y$2)/10^9,0)</f>
        <v>0.03775660283</v>
      </c>
      <c r="AJ1314" s="160">
        <f>IF($AA$1129&gt;0,'Assumptions (Nuclear)'!AE11*Model!$AA$1129*AVERAGE('Assumptions (Nuclear)'!$T$2:$Y$2)/10^9,0)</f>
        <v>0.03769271687</v>
      </c>
      <c r="AK1314" s="160">
        <f>IF($AA$1129&gt;0,'Assumptions (Nuclear)'!AF11*Model!$AA$1129*AVERAGE('Assumptions (Nuclear)'!$T$2:$Y$2)/10^9,0)</f>
        <v>0.03775660283</v>
      </c>
      <c r="AL1314" s="160">
        <f>IF($AA$1129&gt;0,'Assumptions (Nuclear)'!AG11*Model!$AA$1129*AVERAGE('Assumptions (Nuclear)'!$T$2:$Y$2)/10^9,0)</f>
        <v>0.03769271687</v>
      </c>
      <c r="AM1314" s="160">
        <f>IF($AA$1129&gt;0,'Assumptions (Nuclear)'!AH11*Model!$AA$1129*AVERAGE('Assumptions (Nuclear)'!$T$2:$Y$2)/10^9,0)</f>
        <v>0.03775660283</v>
      </c>
      <c r="AN1314" s="160">
        <f>IF($AA$1129&gt;0,'Assumptions (Nuclear)'!AI11*Model!$AA$1129*AVERAGE('Assumptions (Nuclear)'!$T$2:$Y$2)/10^9,0)</f>
        <v>0.03769271687</v>
      </c>
      <c r="AO1314" s="160">
        <f>IF($AA$1129&gt;0,'Assumptions (Nuclear)'!AJ11*Model!$AA$1129*AVERAGE('Assumptions (Nuclear)'!$T$2:$Y$2)/10^9,0)</f>
        <v>0.03775660283</v>
      </c>
      <c r="AP1314" s="160">
        <f>IF($AA$1129&gt;0,'Assumptions (Nuclear)'!AK11*Model!$AA$1129*AVERAGE('Assumptions (Nuclear)'!$T$2:$Y$2)/10^9,0)</f>
        <v>0.01884635844</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0.03239781146</v>
      </c>
      <c r="AC1315" s="160">
        <f>IF($AB$1129&gt;0,'Assumptions (Nuclear)'!W11*Model!$AB$1129*AVERAGE('Assumptions (Nuclear)'!$U$2:$Z$2)/10^9,0)</f>
        <v>0.06155584178</v>
      </c>
      <c r="AD1315" s="160">
        <f>IF($AB$1129&gt;0,'Assumptions (Nuclear)'!X11*Model!$AB$1129*AVERAGE('Assumptions (Nuclear)'!$U$2:$Z$2)/10^9,0)</f>
        <v>0.0554002576</v>
      </c>
      <c r="AE1315" s="160">
        <f>IF($AB$1129&gt;0,'Assumptions (Nuclear)'!Y11*Model!$AB$1129*AVERAGE('Assumptions (Nuclear)'!$U$2:$Z$2)/10^9,0)</f>
        <v>0.04989262965</v>
      </c>
      <c r="AF1315" s="160">
        <f>IF($AB$1129&gt;0,'Assumptions (Nuclear)'!Z11*Model!$AB$1129*AVERAGE('Assumptions (Nuclear)'!$U$2:$Z$2)/10^9,0)</f>
        <v>0.04490336669</v>
      </c>
      <c r="AG1315" s="160">
        <f>IF($AB$1129&gt;0,'Assumptions (Nuclear)'!AA11*Model!$AB$1129*AVERAGE('Assumptions (Nuclear)'!$U$2:$Z$2)/10^9,0)</f>
        <v>0.04036767308</v>
      </c>
      <c r="AH1315" s="160">
        <f>IF($AB$1129&gt;0,'Assumptions (Nuclear)'!AB11*Model!$AB$1129*AVERAGE('Assumptions (Nuclear)'!$U$2:$Z$2)/10^9,0)</f>
        <v>0.03822941753</v>
      </c>
      <c r="AI1315" s="160">
        <f>IF($AB$1129&gt;0,'Assumptions (Nuclear)'!AC11*Model!$AB$1129*AVERAGE('Assumptions (Nuclear)'!$U$2:$Z$2)/10^9,0)</f>
        <v>0.03822941753</v>
      </c>
      <c r="AJ1315" s="160">
        <f>IF($AB$1129&gt;0,'Assumptions (Nuclear)'!AD11*Model!$AB$1129*AVERAGE('Assumptions (Nuclear)'!$U$2:$Z$2)/10^9,0)</f>
        <v>0.03829421315</v>
      </c>
      <c r="AK1315" s="160">
        <f>IF($AB$1129&gt;0,'Assumptions (Nuclear)'!AE11*Model!$AB$1129*AVERAGE('Assumptions (Nuclear)'!$U$2:$Z$2)/10^9,0)</f>
        <v>0.03822941753</v>
      </c>
      <c r="AL1315" s="160">
        <f>IF($AB$1129&gt;0,'Assumptions (Nuclear)'!AF11*Model!$AB$1129*AVERAGE('Assumptions (Nuclear)'!$U$2:$Z$2)/10^9,0)</f>
        <v>0.03829421315</v>
      </c>
      <c r="AM1315" s="160">
        <f>IF($AB$1129&gt;0,'Assumptions (Nuclear)'!AG11*Model!$AB$1129*AVERAGE('Assumptions (Nuclear)'!$U$2:$Z$2)/10^9,0)</f>
        <v>0.03822941753</v>
      </c>
      <c r="AN1315" s="160">
        <f>IF($AB$1129&gt;0,'Assumptions (Nuclear)'!AH11*Model!$AB$1129*AVERAGE('Assumptions (Nuclear)'!$U$2:$Z$2)/10^9,0)</f>
        <v>0.03829421315</v>
      </c>
      <c r="AO1315" s="160">
        <f>IF($AB$1129&gt;0,'Assumptions (Nuclear)'!AI11*Model!$AB$1129*AVERAGE('Assumptions (Nuclear)'!$U$2:$Z$2)/10^9,0)</f>
        <v>0.03822941753</v>
      </c>
      <c r="AP1315" s="160">
        <f>IF($AB$1129&gt;0,'Assumptions (Nuclear)'!AJ11*Model!$AB$1129*AVERAGE('Assumptions (Nuclear)'!$U$2:$Z$2)/10^9,0)</f>
        <v>0.03829421315</v>
      </c>
      <c r="AQ1315" s="160">
        <f>IF($AB$1129&gt;0,'Assumptions (Nuclear)'!AK11*Model!$AB$1129*AVERAGE('Assumptions (Nuclear)'!$U$2:$Z$2)/10^9,0)</f>
        <v>0.01911470876</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0.03285820116</v>
      </c>
      <c r="AD1316" s="160">
        <f>IF($AC$1129&gt;0,'Assumptions (Nuclear)'!W11*Model!$AC$1129*AVERAGE('Assumptions (Nuclear)'!$V$2:$AA$2)/10^9,0)</f>
        <v>0.0624305822</v>
      </c>
      <c r="AE1316" s="160">
        <f>IF($AC$1129&gt;0,'Assumptions (Nuclear)'!X11*Model!$AC$1129*AVERAGE('Assumptions (Nuclear)'!$V$2:$AA$2)/10^9,0)</f>
        <v>0.05618752398</v>
      </c>
      <c r="AF1316" s="160">
        <f>IF($AC$1129&gt;0,'Assumptions (Nuclear)'!Y11*Model!$AC$1129*AVERAGE('Assumptions (Nuclear)'!$V$2:$AA$2)/10^9,0)</f>
        <v>0.05060162979</v>
      </c>
      <c r="AG1316" s="160">
        <f>IF($AC$1129&gt;0,'Assumptions (Nuclear)'!Z11*Model!$AC$1129*AVERAGE('Assumptions (Nuclear)'!$V$2:$AA$2)/10^9,0)</f>
        <v>0.04554146681</v>
      </c>
      <c r="AH1316" s="160">
        <f>IF($AC$1129&gt;0,'Assumptions (Nuclear)'!AA11*Model!$AC$1129*AVERAGE('Assumptions (Nuclear)'!$V$2:$AA$2)/10^9,0)</f>
        <v>0.04094131864</v>
      </c>
      <c r="AI1316" s="160">
        <f>IF($AC$1129&gt;0,'Assumptions (Nuclear)'!AB11*Model!$AC$1129*AVERAGE('Assumptions (Nuclear)'!$V$2:$AA$2)/10^9,0)</f>
        <v>0.03877267737</v>
      </c>
      <c r="AJ1316" s="160">
        <f>IF($AC$1129&gt;0,'Assumptions (Nuclear)'!AC11*Model!$AC$1129*AVERAGE('Assumptions (Nuclear)'!$V$2:$AA$2)/10^9,0)</f>
        <v>0.03877267737</v>
      </c>
      <c r="AK1316" s="160">
        <f>IF($AC$1129&gt;0,'Assumptions (Nuclear)'!AD11*Model!$AC$1129*AVERAGE('Assumptions (Nuclear)'!$V$2:$AA$2)/10^9,0)</f>
        <v>0.03883839377</v>
      </c>
      <c r="AL1316" s="160">
        <f>IF($AC$1129&gt;0,'Assumptions (Nuclear)'!AE11*Model!$AC$1129*AVERAGE('Assumptions (Nuclear)'!$V$2:$AA$2)/10^9,0)</f>
        <v>0.03877267737</v>
      </c>
      <c r="AM1316" s="160">
        <f>IF($AC$1129&gt;0,'Assumptions (Nuclear)'!AF11*Model!$AC$1129*AVERAGE('Assumptions (Nuclear)'!$V$2:$AA$2)/10^9,0)</f>
        <v>0.03883839377</v>
      </c>
      <c r="AN1316" s="160">
        <f>IF($AC$1129&gt;0,'Assumptions (Nuclear)'!AG11*Model!$AC$1129*AVERAGE('Assumptions (Nuclear)'!$V$2:$AA$2)/10^9,0)</f>
        <v>0.03877267737</v>
      </c>
      <c r="AO1316" s="160">
        <f>IF($AC$1129&gt;0,'Assumptions (Nuclear)'!AH11*Model!$AC$1129*AVERAGE('Assumptions (Nuclear)'!$V$2:$AA$2)/10^9,0)</f>
        <v>0.03883839377</v>
      </c>
      <c r="AP1316" s="160">
        <f>IF($AC$1129&gt;0,'Assumptions (Nuclear)'!AI11*Model!$AC$1129*AVERAGE('Assumptions (Nuclear)'!$V$2:$AA$2)/10^9,0)</f>
        <v>0.03877267737</v>
      </c>
      <c r="AQ1316" s="160">
        <f>IF($AC$1129&gt;0,'Assumptions (Nuclear)'!AJ11*Model!$AC$1129*AVERAGE('Assumptions (Nuclear)'!$V$2:$AA$2)/10^9,0)</f>
        <v>0.03883839377</v>
      </c>
      <c r="AR1316" s="160">
        <f>IF($AC$1129&gt;0,'Assumptions (Nuclear)'!AK11*Model!$AC$1129*AVERAGE('Assumptions (Nuclear)'!$V$2:$AA$2)/10^9,0)</f>
        <v>0.01938633868</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0.03332419327</v>
      </c>
      <c r="AE1317" s="160">
        <f>IF($AD$1129&gt;0,'Assumptions (Nuclear)'!W11*Model!$AD$1129*AVERAGE('Assumptions (Nuclear)'!$W$2:$AB$2)/10^9,0)</f>
        <v>0.06331596721</v>
      </c>
      <c r="AF1317" s="160">
        <f>IF($AD$1129&gt;0,'Assumptions (Nuclear)'!X11*Model!$AD$1129*AVERAGE('Assumptions (Nuclear)'!$W$2:$AB$2)/10^9,0)</f>
        <v>0.05698437049</v>
      </c>
      <c r="AG1317" s="160">
        <f>IF($AD$1129&gt;0,'Assumptions (Nuclear)'!Y11*Model!$AD$1129*AVERAGE('Assumptions (Nuclear)'!$W$2:$AB$2)/10^9,0)</f>
        <v>0.05131925763</v>
      </c>
      <c r="AH1317" s="160">
        <f>IF($AD$1129&gt;0,'Assumptions (Nuclear)'!Z11*Model!$AD$1129*AVERAGE('Assumptions (Nuclear)'!$W$2:$AB$2)/10^9,0)</f>
        <v>0.04618733187</v>
      </c>
      <c r="AI1317" s="160">
        <f>IF($AD$1129&gt;0,'Assumptions (Nuclear)'!AA11*Model!$AD$1129*AVERAGE('Assumptions (Nuclear)'!$W$2:$AB$2)/10^9,0)</f>
        <v>0.04152194481</v>
      </c>
      <c r="AJ1317" s="160">
        <f>IF($AD$1129&gt;0,'Assumptions (Nuclear)'!AB11*Model!$AD$1129*AVERAGE('Assumptions (Nuclear)'!$W$2:$AB$2)/10^9,0)</f>
        <v>0.03932254806</v>
      </c>
      <c r="AK1317" s="160">
        <f>IF($AD$1129&gt;0,'Assumptions (Nuclear)'!AC11*Model!$AD$1129*AVERAGE('Assumptions (Nuclear)'!$W$2:$AB$2)/10^9,0)</f>
        <v>0.03932254806</v>
      </c>
      <c r="AL1317" s="160">
        <f>IF($AD$1129&gt;0,'Assumptions (Nuclear)'!AD11*Model!$AD$1129*AVERAGE('Assumptions (Nuclear)'!$W$2:$AB$2)/10^9,0)</f>
        <v>0.03938919644</v>
      </c>
      <c r="AM1317" s="160">
        <f>IF($AD$1129&gt;0,'Assumptions (Nuclear)'!AE11*Model!$AD$1129*AVERAGE('Assumptions (Nuclear)'!$W$2:$AB$2)/10^9,0)</f>
        <v>0.03932254806</v>
      </c>
      <c r="AN1317" s="160">
        <f>IF($AD$1129&gt;0,'Assumptions (Nuclear)'!AF11*Model!$AD$1129*AVERAGE('Assumptions (Nuclear)'!$W$2:$AB$2)/10^9,0)</f>
        <v>0.03938919644</v>
      </c>
      <c r="AO1317" s="160">
        <f>IF($AD$1129&gt;0,'Assumptions (Nuclear)'!AG11*Model!$AD$1129*AVERAGE('Assumptions (Nuclear)'!$W$2:$AB$2)/10^9,0)</f>
        <v>0.03932254806</v>
      </c>
      <c r="AP1317" s="160">
        <f>IF($AD$1129&gt;0,'Assumptions (Nuclear)'!AH11*Model!$AD$1129*AVERAGE('Assumptions (Nuclear)'!$W$2:$AB$2)/10^9,0)</f>
        <v>0.03938919644</v>
      </c>
      <c r="AQ1317" s="160">
        <f>IF($AD$1129&gt;0,'Assumptions (Nuclear)'!AI11*Model!$AD$1129*AVERAGE('Assumptions (Nuclear)'!$W$2:$AB$2)/10^9,0)</f>
        <v>0.03932254806</v>
      </c>
      <c r="AR1317" s="160">
        <f>IF($AD$1129&gt;0,'Assumptions (Nuclear)'!AJ11*Model!$AD$1129*AVERAGE('Assumptions (Nuclear)'!$W$2:$AB$2)/10^9,0)</f>
        <v>0.03938919644</v>
      </c>
      <c r="AS1317" s="160">
        <f>IF($AD$1129&gt;0,'Assumptions (Nuclear)'!AK11*Model!$AD$1129*AVERAGE('Assumptions (Nuclear)'!$W$2:$AB$2)/10^9,0)</f>
        <v>0.01966127403</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0.03379167088</v>
      </c>
      <c r="AF1318" s="160">
        <f>IF($AE$1129&gt;0,'Assumptions (Nuclear)'!W11*Model!$AE$1129*AVERAGE('Assumptions (Nuclear)'!$X$2:$AC$2)/10^9,0)</f>
        <v>0.06420417468</v>
      </c>
      <c r="AG1318" s="160">
        <f>IF($AE$1129&gt;0,'Assumptions (Nuclear)'!X11*Model!$AE$1129*AVERAGE('Assumptions (Nuclear)'!$X$2:$AC$2)/10^9,0)</f>
        <v>0.05778375721</v>
      </c>
      <c r="AH1318" s="160">
        <f>IF($AE$1129&gt;0,'Assumptions (Nuclear)'!Y11*Model!$AE$1129*AVERAGE('Assumptions (Nuclear)'!$X$2:$AC$2)/10^9,0)</f>
        <v>0.05203917316</v>
      </c>
      <c r="AI1318" s="160">
        <f>IF($AE$1129&gt;0,'Assumptions (Nuclear)'!Z11*Model!$AE$1129*AVERAGE('Assumptions (Nuclear)'!$X$2:$AC$2)/10^9,0)</f>
        <v>0.04683525584</v>
      </c>
      <c r="AJ1318" s="160">
        <f>IF($AE$1129&gt;0,'Assumptions (Nuclear)'!AA11*Model!$AE$1129*AVERAGE('Assumptions (Nuclear)'!$X$2:$AC$2)/10^9,0)</f>
        <v>0.04210442192</v>
      </c>
      <c r="AK1318" s="160">
        <f>IF($AE$1129&gt;0,'Assumptions (Nuclear)'!AB11*Model!$AE$1129*AVERAGE('Assumptions (Nuclear)'!$X$2:$AC$2)/10^9,0)</f>
        <v>0.03987417164</v>
      </c>
      <c r="AL1318" s="160">
        <f>IF($AE$1129&gt;0,'Assumptions (Nuclear)'!AC11*Model!$AE$1129*AVERAGE('Assumptions (Nuclear)'!$X$2:$AC$2)/10^9,0)</f>
        <v>0.03987417164</v>
      </c>
      <c r="AM1318" s="160">
        <f>IF($AE$1129&gt;0,'Assumptions (Nuclear)'!AD11*Model!$AE$1129*AVERAGE('Assumptions (Nuclear)'!$X$2:$AC$2)/10^9,0)</f>
        <v>0.03994175498</v>
      </c>
      <c r="AN1318" s="160">
        <f>IF($AE$1129&gt;0,'Assumptions (Nuclear)'!AE11*Model!$AE$1129*AVERAGE('Assumptions (Nuclear)'!$X$2:$AC$2)/10^9,0)</f>
        <v>0.03987417164</v>
      </c>
      <c r="AO1318" s="160">
        <f>IF($AE$1129&gt;0,'Assumptions (Nuclear)'!AF11*Model!$AE$1129*AVERAGE('Assumptions (Nuclear)'!$X$2:$AC$2)/10^9,0)</f>
        <v>0.03994175498</v>
      </c>
      <c r="AP1318" s="160">
        <f>IF($AE$1129&gt;0,'Assumptions (Nuclear)'!AG11*Model!$AE$1129*AVERAGE('Assumptions (Nuclear)'!$X$2:$AC$2)/10^9,0)</f>
        <v>0.03987417164</v>
      </c>
      <c r="AQ1318" s="160">
        <f>IF($AE$1129&gt;0,'Assumptions (Nuclear)'!AH11*Model!$AE$1129*AVERAGE('Assumptions (Nuclear)'!$X$2:$AC$2)/10^9,0)</f>
        <v>0.03994175498</v>
      </c>
      <c r="AR1318" s="160">
        <f>IF($AE$1129&gt;0,'Assumptions (Nuclear)'!AI11*Model!$AE$1129*AVERAGE('Assumptions (Nuclear)'!$X$2:$AC$2)/10^9,0)</f>
        <v>0.03987417164</v>
      </c>
      <c r="AS1318" s="160">
        <f>IF($AE$1129&gt;0,'Assumptions (Nuclear)'!AJ11*Model!$AE$1129*AVERAGE('Assumptions (Nuclear)'!$X$2:$AC$2)/10^9,0)</f>
        <v>0.03994175498</v>
      </c>
      <c r="AT1318" s="160">
        <f>IF($AE$1129&gt;0,'Assumptions (Nuclear)'!AK11*Model!$AE$1129*AVERAGE('Assumptions (Nuclear)'!$X$2:$AC$2)/10^9,0)</f>
        <v>0.01993708582</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0.03426475605</v>
      </c>
      <c r="AG1319" s="160">
        <f>IF($AF$1129&gt;0,'Assumptions (Nuclear)'!W11*Model!$AF$1129*AVERAGE('Assumptions (Nuclear)'!$Y$2:$AD$2)/10^9,0)</f>
        <v>0.06510303649</v>
      </c>
      <c r="AH1319" s="160">
        <f>IF($AF$1129&gt;0,'Assumptions (Nuclear)'!X11*Model!$AF$1129*AVERAGE('Assumptions (Nuclear)'!$Y$2:$AD$2)/10^9,0)</f>
        <v>0.05859273284</v>
      </c>
      <c r="AI1319" s="160">
        <f>IF($AF$1129&gt;0,'Assumptions (Nuclear)'!Y11*Model!$AF$1129*AVERAGE('Assumptions (Nuclear)'!$Y$2:$AD$2)/10^9,0)</f>
        <v>0.05276772431</v>
      </c>
      <c r="AJ1319" s="160">
        <f>IF($AF$1129&gt;0,'Assumptions (Nuclear)'!Z11*Model!$AF$1129*AVERAGE('Assumptions (Nuclear)'!$Y$2:$AD$2)/10^9,0)</f>
        <v>0.04749095188</v>
      </c>
      <c r="AK1319" s="160">
        <f>IF($AF$1129&gt;0,'Assumptions (Nuclear)'!AA11*Model!$AF$1129*AVERAGE('Assumptions (Nuclear)'!$Y$2:$AD$2)/10^9,0)</f>
        <v>0.04269388603</v>
      </c>
      <c r="AL1319" s="160">
        <f>IF($AF$1129&gt;0,'Assumptions (Nuclear)'!AB11*Model!$AF$1129*AVERAGE('Assumptions (Nuclear)'!$Y$2:$AD$2)/10^9,0)</f>
        <v>0.04043241214</v>
      </c>
      <c r="AM1319" s="160">
        <f>IF($AF$1129&gt;0,'Assumptions (Nuclear)'!AC11*Model!$AF$1129*AVERAGE('Assumptions (Nuclear)'!$Y$2:$AD$2)/10^9,0)</f>
        <v>0.04043241214</v>
      </c>
      <c r="AN1319" s="160">
        <f>IF($AF$1129&gt;0,'Assumptions (Nuclear)'!AD11*Model!$AF$1129*AVERAGE('Assumptions (Nuclear)'!$Y$2:$AD$2)/10^9,0)</f>
        <v>0.04050094165</v>
      </c>
      <c r="AO1319" s="160">
        <f>IF($AF$1129&gt;0,'Assumptions (Nuclear)'!AE11*Model!$AF$1129*AVERAGE('Assumptions (Nuclear)'!$Y$2:$AD$2)/10^9,0)</f>
        <v>0.04043241214</v>
      </c>
      <c r="AP1319" s="160">
        <f>IF($AF$1129&gt;0,'Assumptions (Nuclear)'!AF11*Model!$AF$1129*AVERAGE('Assumptions (Nuclear)'!$Y$2:$AD$2)/10^9,0)</f>
        <v>0.04050094165</v>
      </c>
      <c r="AQ1319" s="160">
        <f>IF($AF$1129&gt;0,'Assumptions (Nuclear)'!AG11*Model!$AF$1129*AVERAGE('Assumptions (Nuclear)'!$Y$2:$AD$2)/10^9,0)</f>
        <v>0.04043241214</v>
      </c>
      <c r="AR1319" s="160">
        <f>IF($AF$1129&gt;0,'Assumptions (Nuclear)'!AH11*Model!$AF$1129*AVERAGE('Assumptions (Nuclear)'!$Y$2:$AD$2)/10^9,0)</f>
        <v>0.04050094165</v>
      </c>
      <c r="AS1319" s="160">
        <f>IF($AF$1129&gt;0,'Assumptions (Nuclear)'!AI11*Model!$AF$1129*AVERAGE('Assumptions (Nuclear)'!$Y$2:$AD$2)/10^9,0)</f>
        <v>0.04043241214</v>
      </c>
      <c r="AT1319" s="160">
        <f>IF($AF$1129&gt;0,'Assumptions (Nuclear)'!AJ11*Model!$AF$1129*AVERAGE('Assumptions (Nuclear)'!$Y$2:$AD$2)/10^9,0)</f>
        <v>0.04050094165</v>
      </c>
      <c r="AU1319" s="160">
        <f>IF($AF$1129&gt;0,'Assumptions (Nuclear)'!AK11*Model!$AF$1129*AVERAGE('Assumptions (Nuclear)'!$Y$2:$AD$2)/10^9,0)</f>
        <v>0.02021620607</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0.03474083705</v>
      </c>
      <c r="AH1320" s="160">
        <f>IF($AG$1129&gt;0,'Assumptions (Nuclear)'!W11*Model!$AG$1129*AVERAGE('Assumptions (Nuclear)'!$Z$2:$AE$2)/10^9,0)</f>
        <v>0.0660075904</v>
      </c>
      <c r="AI1320" s="160">
        <f>IF($AG$1129&gt;0,'Assumptions (Nuclear)'!X11*Model!$AG$1129*AVERAGE('Assumptions (Nuclear)'!$Z$2:$AE$2)/10^9,0)</f>
        <v>0.05940683136</v>
      </c>
      <c r="AJ1320" s="160">
        <f>IF($AG$1129&gt;0,'Assumptions (Nuclear)'!Y11*Model!$AG$1129*AVERAGE('Assumptions (Nuclear)'!$Z$2:$AE$2)/10^9,0)</f>
        <v>0.05350088906</v>
      </c>
      <c r="AK1320" s="160">
        <f>IF($AG$1129&gt;0,'Assumptions (Nuclear)'!Z11*Model!$AG$1129*AVERAGE('Assumptions (Nuclear)'!$Z$2:$AE$2)/10^9,0)</f>
        <v>0.04815080016</v>
      </c>
      <c r="AL1320" s="160">
        <f>IF($AG$1129&gt;0,'Assumptions (Nuclear)'!AA11*Model!$AG$1129*AVERAGE('Assumptions (Nuclear)'!$Z$2:$AE$2)/10^9,0)</f>
        <v>0.04328708297</v>
      </c>
      <c r="AM1320" s="160">
        <f>IF($AG$1129&gt;0,'Assumptions (Nuclear)'!AB11*Model!$AG$1129*AVERAGE('Assumptions (Nuclear)'!$Z$2:$AE$2)/10^9,0)</f>
        <v>0.04099418772</v>
      </c>
      <c r="AN1320" s="160">
        <f>IF($AG$1129&gt;0,'Assumptions (Nuclear)'!AC11*Model!$AG$1129*AVERAGE('Assumptions (Nuclear)'!$Z$2:$AE$2)/10^9,0)</f>
        <v>0.04099418772</v>
      </c>
      <c r="AO1320" s="160">
        <f>IF($AG$1129&gt;0,'Assumptions (Nuclear)'!AD11*Model!$AG$1129*AVERAGE('Assumptions (Nuclear)'!$Z$2:$AE$2)/10^9,0)</f>
        <v>0.0410636694</v>
      </c>
      <c r="AP1320" s="160">
        <f>IF($AG$1129&gt;0,'Assumptions (Nuclear)'!AE11*Model!$AG$1129*AVERAGE('Assumptions (Nuclear)'!$Z$2:$AE$2)/10^9,0)</f>
        <v>0.04099418772</v>
      </c>
      <c r="AQ1320" s="160">
        <f>IF($AG$1129&gt;0,'Assumptions (Nuclear)'!AF11*Model!$AG$1129*AVERAGE('Assumptions (Nuclear)'!$Z$2:$AE$2)/10^9,0)</f>
        <v>0.0410636694</v>
      </c>
      <c r="AR1320" s="160">
        <f>IF($AG$1129&gt;0,'Assumptions (Nuclear)'!AG11*Model!$AG$1129*AVERAGE('Assumptions (Nuclear)'!$Z$2:$AE$2)/10^9,0)</f>
        <v>0.04099418772</v>
      </c>
      <c r="AS1320" s="160">
        <f>IF($AG$1129&gt;0,'Assumptions (Nuclear)'!AH11*Model!$AG$1129*AVERAGE('Assumptions (Nuclear)'!$Z$2:$AE$2)/10^9,0)</f>
        <v>0.0410636694</v>
      </c>
      <c r="AT1320" s="160">
        <f>IF($AG$1129&gt;0,'Assumptions (Nuclear)'!AI11*Model!$AG$1129*AVERAGE('Assumptions (Nuclear)'!$Z$2:$AE$2)/10^9,0)</f>
        <v>0.04099418772</v>
      </c>
      <c r="AU1320" s="160">
        <f>IF($AG$1129&gt;0,'Assumptions (Nuclear)'!AJ11*Model!$AG$1129*AVERAGE('Assumptions (Nuclear)'!$Z$2:$AE$2)/10^9,0)</f>
        <v>0.0410636694</v>
      </c>
      <c r="AV1320" s="160">
        <f>IF($AG$1129&gt;0,'Assumptions (Nuclear)'!AK11*Model!$AG$1129*AVERAGE('Assumptions (Nuclear)'!$Z$2:$AE$2)/10^9,0)</f>
        <v>0.02049709386</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0.0352136393</v>
      </c>
      <c r="AI1321" s="160">
        <f>IF($AH$1129&gt;0,'Assumptions (Nuclear)'!W11*Model!$AH$1129*AVERAGE('Assumptions (Nuclear)'!$AA$2:$AF$2)/10^9,0)</f>
        <v>0.06690591468</v>
      </c>
      <c r="AJ1321" s="160">
        <f>IF($AH$1129&gt;0,'Assumptions (Nuclear)'!X11*Model!$AH$1129*AVERAGE('Assumptions (Nuclear)'!$AA$2:$AF$2)/10^9,0)</f>
        <v>0.06021532321</v>
      </c>
      <c r="AK1321" s="160">
        <f>IF($AH$1129&gt;0,'Assumptions (Nuclear)'!Y11*Model!$AH$1129*AVERAGE('Assumptions (Nuclear)'!$AA$2:$AF$2)/10^9,0)</f>
        <v>0.05422900453</v>
      </c>
      <c r="AL1321" s="160">
        <f>IF($AH$1129&gt;0,'Assumptions (Nuclear)'!Z11*Model!$AH$1129*AVERAGE('Assumptions (Nuclear)'!$AA$2:$AF$2)/10^9,0)</f>
        <v>0.04880610408</v>
      </c>
      <c r="AM1321" s="160">
        <f>IF($AH$1129&gt;0,'Assumptions (Nuclear)'!AA11*Model!$AH$1129*AVERAGE('Assumptions (Nuclear)'!$AA$2:$AF$2)/10^9,0)</f>
        <v>0.04387619457</v>
      </c>
      <c r="AN1321" s="160">
        <f>IF($AH$1129&gt;0,'Assumptions (Nuclear)'!AB11*Model!$AH$1129*AVERAGE('Assumptions (Nuclear)'!$AA$2:$AF$2)/10^9,0)</f>
        <v>0.04155209438</v>
      </c>
      <c r="AO1321" s="160">
        <f>IF($AH$1129&gt;0,'Assumptions (Nuclear)'!AC11*Model!$AH$1129*AVERAGE('Assumptions (Nuclear)'!$AA$2:$AF$2)/10^9,0)</f>
        <v>0.04155209438</v>
      </c>
      <c r="AP1321" s="160">
        <f>IF($AH$1129&gt;0,'Assumptions (Nuclear)'!AD11*Model!$AH$1129*AVERAGE('Assumptions (Nuclear)'!$AA$2:$AF$2)/10^9,0)</f>
        <v>0.04162252166</v>
      </c>
      <c r="AQ1321" s="160">
        <f>IF($AH$1129&gt;0,'Assumptions (Nuclear)'!AE11*Model!$AH$1129*AVERAGE('Assumptions (Nuclear)'!$AA$2:$AF$2)/10^9,0)</f>
        <v>0.04155209438</v>
      </c>
      <c r="AR1321" s="160">
        <f>IF($AH$1129&gt;0,'Assumptions (Nuclear)'!AF11*Model!$AH$1129*AVERAGE('Assumptions (Nuclear)'!$AA$2:$AF$2)/10^9,0)</f>
        <v>0.04162252166</v>
      </c>
      <c r="AS1321" s="160">
        <f>IF($AH$1129&gt;0,'Assumptions (Nuclear)'!AG11*Model!$AH$1129*AVERAGE('Assumptions (Nuclear)'!$AA$2:$AF$2)/10^9,0)</f>
        <v>0.04155209438</v>
      </c>
      <c r="AT1321" s="160">
        <f>IF($AH$1129&gt;0,'Assumptions (Nuclear)'!AH11*Model!$AH$1129*AVERAGE('Assumptions (Nuclear)'!$AA$2:$AF$2)/10^9,0)</f>
        <v>0.04162252166</v>
      </c>
      <c r="AU1321" s="160">
        <f>IF($AH$1129&gt;0,'Assumptions (Nuclear)'!AI11*Model!$AH$1129*AVERAGE('Assumptions (Nuclear)'!$AA$2:$AF$2)/10^9,0)</f>
        <v>0.04155209438</v>
      </c>
      <c r="AV1321" s="160">
        <f>IF($AH$1129&gt;0,'Assumptions (Nuclear)'!AJ11*Model!$AH$1129*AVERAGE('Assumptions (Nuclear)'!$AA$2:$AF$2)/10^9,0)</f>
        <v>0.04162252166</v>
      </c>
      <c r="AW1321" s="160">
        <f>IF($AH$1129&gt;0,'Assumptions (Nuclear)'!AK11*Model!$AH$1129*AVERAGE('Assumptions (Nuclear)'!$AA$2:$AF$2)/10^9,0)</f>
        <v>0.02077604719</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0.03568459114</v>
      </c>
      <c r="AJ1322" s="160">
        <f>IF($AI$1129&gt;0,'Assumptions (Nuclear)'!W11*Model!$AI$1129*AVERAGE('Assumptions (Nuclear)'!$AB$2:$AG$2)/10^9,0)</f>
        <v>0.06780072316</v>
      </c>
      <c r="AK1322" s="160">
        <f>IF($AI$1129&gt;0,'Assumptions (Nuclear)'!X11*Model!$AI$1129*AVERAGE('Assumptions (Nuclear)'!$AB$2:$AG$2)/10^9,0)</f>
        <v>0.06102065085</v>
      </c>
      <c r="AL1322" s="160">
        <f>IF($AI$1129&gt;0,'Assumptions (Nuclear)'!Y11*Model!$AI$1129*AVERAGE('Assumptions (Nuclear)'!$AB$2:$AG$2)/10^9,0)</f>
        <v>0.05495427035</v>
      </c>
      <c r="AM1322" s="160">
        <f>IF($AI$1129&gt;0,'Assumptions (Nuclear)'!Z11*Model!$AI$1129*AVERAGE('Assumptions (Nuclear)'!$AB$2:$AG$2)/10^9,0)</f>
        <v>0.04945884332</v>
      </c>
      <c r="AN1322" s="160">
        <f>IF($AI$1129&gt;0,'Assumptions (Nuclear)'!AA11*Model!$AI$1129*AVERAGE('Assumptions (Nuclear)'!$AB$2:$AG$2)/10^9,0)</f>
        <v>0.04446300056</v>
      </c>
      <c r="AO1322" s="160">
        <f>IF($AI$1129&gt;0,'Assumptions (Nuclear)'!AB11*Model!$AI$1129*AVERAGE('Assumptions (Nuclear)'!$AB$2:$AG$2)/10^9,0)</f>
        <v>0.04210781754</v>
      </c>
      <c r="AP1322" s="160">
        <f>IF($AI$1129&gt;0,'Assumptions (Nuclear)'!AC11*Model!$AI$1129*AVERAGE('Assumptions (Nuclear)'!$AB$2:$AG$2)/10^9,0)</f>
        <v>0.04210781754</v>
      </c>
      <c r="AQ1322" s="160">
        <f>IF($AI$1129&gt;0,'Assumptions (Nuclear)'!AD11*Model!$AI$1129*AVERAGE('Assumptions (Nuclear)'!$AB$2:$AG$2)/10^9,0)</f>
        <v>0.04217918673</v>
      </c>
      <c r="AR1322" s="160">
        <f>IF($AI$1129&gt;0,'Assumptions (Nuclear)'!AE11*Model!$AI$1129*AVERAGE('Assumptions (Nuclear)'!$AB$2:$AG$2)/10^9,0)</f>
        <v>0.04210781754</v>
      </c>
      <c r="AS1322" s="160">
        <f>IF($AI$1129&gt;0,'Assumptions (Nuclear)'!AF11*Model!$AI$1129*AVERAGE('Assumptions (Nuclear)'!$AB$2:$AG$2)/10^9,0)</f>
        <v>0.04217918673</v>
      </c>
      <c r="AT1322" s="160">
        <f>IF($AI$1129&gt;0,'Assumptions (Nuclear)'!AG11*Model!$AI$1129*AVERAGE('Assumptions (Nuclear)'!$AB$2:$AG$2)/10^9,0)</f>
        <v>0.04210781754</v>
      </c>
      <c r="AU1322" s="160">
        <f>IF($AI$1129&gt;0,'Assumptions (Nuclear)'!AH11*Model!$AI$1129*AVERAGE('Assumptions (Nuclear)'!$AB$2:$AG$2)/10^9,0)</f>
        <v>0.04217918673</v>
      </c>
      <c r="AV1322" s="160">
        <f>IF($AI$1129&gt;0,'Assumptions (Nuclear)'!AI11*Model!$AI$1129*AVERAGE('Assumptions (Nuclear)'!$AB$2:$AG$2)/10^9,0)</f>
        <v>0.04210781754</v>
      </c>
      <c r="AW1322" s="160">
        <f>IF($AI$1129&gt;0,'Assumptions (Nuclear)'!AJ11*Model!$AI$1129*AVERAGE('Assumptions (Nuclear)'!$AB$2:$AG$2)/10^9,0)</f>
        <v>0.04217918673</v>
      </c>
      <c r="AX1322" s="160">
        <f>IF($AI$1129&gt;0,'Assumptions (Nuclear)'!AK11*Model!$AI$1129*AVERAGE('Assumptions (Nuclear)'!$AB$2:$AG$2)/10^9,0)</f>
        <v>0.02105390877</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0.3600438052</v>
      </c>
      <c r="AK1323" s="160">
        <f>IF($AJ$1129&gt;0,'Assumptions (Nuclear)'!W11*Model!$AJ$1129*AVERAGE('Assumptions (Nuclear)'!$AC$2:$AH$2)/10^9,0)</f>
        <v>0.6840832299</v>
      </c>
      <c r="AL1323" s="177">
        <f>IF($AJ$1129&gt;0,'Assumptions (Nuclear)'!X11*Model!$AJ$1129*AVERAGE('Assumptions (Nuclear)'!$AC$2:$AH$2)/10^9,0)</f>
        <v>0.6156749069</v>
      </c>
      <c r="AM1323" s="177">
        <f>IF($AJ$1129&gt;0,'Assumptions (Nuclear)'!Y11*Model!$AJ$1129*AVERAGE('Assumptions (Nuclear)'!$AC$2:$AH$2)/10^9,0)</f>
        <v>0.5544674601</v>
      </c>
      <c r="AN1323" s="177">
        <f>IF($AJ$1129&gt;0,'Assumptions (Nuclear)'!Z11*Model!$AJ$1129*AVERAGE('Assumptions (Nuclear)'!$AC$2:$AH$2)/10^9,0)</f>
        <v>0.499020714</v>
      </c>
      <c r="AO1323" s="177">
        <f>IF($AJ$1129&gt;0,'Assumptions (Nuclear)'!AA11*Model!$AJ$1129*AVERAGE('Assumptions (Nuclear)'!$AC$2:$AH$2)/10^9,0)</f>
        <v>0.4486145813</v>
      </c>
      <c r="AP1323" s="177">
        <f>IF($AJ$1129&gt;0,'Assumptions (Nuclear)'!AB11*Model!$AJ$1129*AVERAGE('Assumptions (Nuclear)'!$AC$2:$AH$2)/10^9,0)</f>
        <v>0.4248516902</v>
      </c>
      <c r="AQ1323" s="177">
        <f>IF($AJ$1129&gt;0,'Assumptions (Nuclear)'!AC11*Model!$AJ$1129*AVERAGE('Assumptions (Nuclear)'!$AC$2:$AH$2)/10^9,0)</f>
        <v>0.4248516902</v>
      </c>
      <c r="AR1323" s="177">
        <f>IF($AJ$1129&gt;0,'Assumptions (Nuclear)'!AD11*Model!$AJ$1129*AVERAGE('Assumptions (Nuclear)'!$AC$2:$AH$2)/10^9,0)</f>
        <v>0.4255717778</v>
      </c>
      <c r="AS1323" s="177">
        <f>IF($AJ$1129&gt;0,'Assumptions (Nuclear)'!AE11*Model!$AJ$1129*AVERAGE('Assumptions (Nuclear)'!$AC$2:$AH$2)/10^9,0)</f>
        <v>0.4248516902</v>
      </c>
      <c r="AT1323" s="177">
        <f>IF($AJ$1129&gt;0,'Assumptions (Nuclear)'!AF11*Model!$AJ$1129*AVERAGE('Assumptions (Nuclear)'!$AC$2:$AH$2)/10^9,0)</f>
        <v>0.4255717778</v>
      </c>
      <c r="AU1323" s="177">
        <f>IF($AJ$1129&gt;0,'Assumptions (Nuclear)'!AG11*Model!$AJ$1129*AVERAGE('Assumptions (Nuclear)'!$AC$2:$AH$2)/10^9,0)</f>
        <v>0.4248516902</v>
      </c>
      <c r="AV1323" s="177">
        <f>IF($AJ$1129&gt;0,'Assumptions (Nuclear)'!AH11*Model!$AJ$1129*AVERAGE('Assumptions (Nuclear)'!$AC$2:$AH$2)/10^9,0)</f>
        <v>0.4255717778</v>
      </c>
      <c r="AW1323" s="177">
        <f>IF($AJ$1129&gt;0,'Assumptions (Nuclear)'!AI11*Model!$AJ$1129*AVERAGE('Assumptions (Nuclear)'!$AC$2:$AH$2)/10^9,0)</f>
        <v>0.4248516902</v>
      </c>
      <c r="AX1323" s="177">
        <f>IF($AJ$1129&gt;0,'Assumptions (Nuclear)'!AJ11*Model!$AJ$1129*AVERAGE('Assumptions (Nuclear)'!$AC$2:$AH$2)/10^9,0)</f>
        <v>0.4255717778</v>
      </c>
      <c r="AY1323" s="177">
        <f>IF($AJ$1129&gt;0,'Assumptions (Nuclear)'!AK11*Model!$AJ$1129*AVERAGE('Assumptions (Nuclear)'!$AC$2:$AH$2)/10^9,0)</f>
        <v>0.2124258451</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0.03661763367</v>
      </c>
      <c r="AL1324" s="177">
        <f>IF($AK$1129&gt;0,'Assumptions (Nuclear)'!W11*Model!$AK$1129*AVERAGE('Assumptions (Nuclear)'!$AD$2:$AI$2)/10^9,0)</f>
        <v>0.06957350397</v>
      </c>
      <c r="AM1324" s="177">
        <f>IF($AK$1129&gt;0,'Assumptions (Nuclear)'!X11*Model!$AK$1129*AVERAGE('Assumptions (Nuclear)'!$AD$2:$AI$2)/10^9,0)</f>
        <v>0.06261615357</v>
      </c>
      <c r="AN1324" s="177">
        <f>IF($AK$1129&gt;0,'Assumptions (Nuclear)'!Y11*Model!$AK$1129*AVERAGE('Assumptions (Nuclear)'!$AD$2:$AI$2)/10^9,0)</f>
        <v>0.05639115585</v>
      </c>
      <c r="AO1324" s="177">
        <f>IF($AK$1129&gt;0,'Assumptions (Nuclear)'!Z11*Model!$AK$1129*AVERAGE('Assumptions (Nuclear)'!$AD$2:$AI$2)/10^9,0)</f>
        <v>0.05075204027</v>
      </c>
      <c r="AP1324" s="177">
        <f>IF($AK$1129&gt;0,'Assumptions (Nuclear)'!AA11*Model!$AK$1129*AVERAGE('Assumptions (Nuclear)'!$AD$2:$AI$2)/10^9,0)</f>
        <v>0.04562557155</v>
      </c>
      <c r="AQ1324" s="177">
        <f>IF($AK$1129&gt;0,'Assumptions (Nuclear)'!AB11*Model!$AK$1129*AVERAGE('Assumptions (Nuclear)'!$AD$2:$AI$2)/10^9,0)</f>
        <v>0.04320880773</v>
      </c>
      <c r="AR1324" s="177">
        <f>IF($AK$1129&gt;0,'Assumptions (Nuclear)'!AC11*Model!$AK$1129*AVERAGE('Assumptions (Nuclear)'!$AD$2:$AI$2)/10^9,0)</f>
        <v>0.04320880773</v>
      </c>
      <c r="AS1324" s="177">
        <f>IF($AK$1129&gt;0,'Assumptions (Nuclear)'!AD11*Model!$AK$1129*AVERAGE('Assumptions (Nuclear)'!$AD$2:$AI$2)/10^9,0)</f>
        <v>0.043282043</v>
      </c>
      <c r="AT1324" s="177">
        <f>IF($AK$1129&gt;0,'Assumptions (Nuclear)'!AE11*Model!$AK$1129*AVERAGE('Assumptions (Nuclear)'!$AD$2:$AI$2)/10^9,0)</f>
        <v>0.04320880773</v>
      </c>
      <c r="AU1324" s="177">
        <f>IF($AK$1129&gt;0,'Assumptions (Nuclear)'!AF11*Model!$AK$1129*AVERAGE('Assumptions (Nuclear)'!$AD$2:$AI$2)/10^9,0)</f>
        <v>0.043282043</v>
      </c>
      <c r="AV1324" s="177">
        <f>IF($AK$1129&gt;0,'Assumptions (Nuclear)'!AG11*Model!$AK$1129*AVERAGE('Assumptions (Nuclear)'!$AD$2:$AI$2)/10^9,0)</f>
        <v>0.04320880773</v>
      </c>
      <c r="AW1324" s="177">
        <f>IF($AK$1129&gt;0,'Assumptions (Nuclear)'!AH11*Model!$AK$1129*AVERAGE('Assumptions (Nuclear)'!$AD$2:$AI$2)/10^9,0)</f>
        <v>0.043282043</v>
      </c>
      <c r="AX1324" s="177">
        <f>IF($AK$1129&gt;0,'Assumptions (Nuclear)'!AI11*Model!$AK$1129*AVERAGE('Assumptions (Nuclear)'!$AD$2:$AI$2)/10^9,0)</f>
        <v>0.04320880773</v>
      </c>
      <c r="AY1324" s="177">
        <f>IF($AK$1129&gt;0,'Assumptions (Nuclear)'!AJ11*Model!$AK$1129*AVERAGE('Assumptions (Nuclear)'!$AD$2:$AI$2)/10^9,0)</f>
        <v>0.043282043</v>
      </c>
      <c r="AZ1324" s="177">
        <f>IF($AK$1129&gt;0,'Assumptions (Nuclear)'!AK11*Model!$AK$1129*AVERAGE('Assumptions (Nuclear)'!$AD$2:$AI$2)/10^9,0)</f>
        <v>0.02160440386</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0.4203926062</v>
      </c>
      <c r="AM1325" s="177">
        <f>IF($AL$1129&gt;0,'Assumptions (Nuclear)'!W11*Model!$AL$1129*AVERAGE('Assumptions (Nuclear)'!$AE$2:$AJ$2)/10^9,0)</f>
        <v>0.7987459518</v>
      </c>
      <c r="AN1325" s="177">
        <f>IF($AL$1129&gt;0,'Assumptions (Nuclear)'!X11*Model!$AL$1129*AVERAGE('Assumptions (Nuclear)'!$AE$2:$AJ$2)/10^9,0)</f>
        <v>0.7188713566</v>
      </c>
      <c r="AO1325" s="177">
        <f>IF($AL$1129&gt;0,'Assumptions (Nuclear)'!Y11*Model!$AL$1129*AVERAGE('Assumptions (Nuclear)'!$AE$2:$AJ$2)/10^9,0)</f>
        <v>0.6474046136</v>
      </c>
      <c r="AP1325" s="177">
        <f>IF($AL$1129&gt;0,'Assumptions (Nuclear)'!Z11*Model!$AL$1129*AVERAGE('Assumptions (Nuclear)'!$AE$2:$AJ$2)/10^9,0)</f>
        <v>0.5826641522</v>
      </c>
      <c r="AQ1325" s="177">
        <f>IF($AL$1129&gt;0,'Assumptions (Nuclear)'!AA11*Model!$AL$1129*AVERAGE('Assumptions (Nuclear)'!$AE$2:$AJ$2)/10^9,0)</f>
        <v>0.5238091874</v>
      </c>
      <c r="AR1325" s="177">
        <f>IF($AL$1129&gt;0,'Assumptions (Nuclear)'!AB11*Model!$AL$1129*AVERAGE('Assumptions (Nuclear)'!$AE$2:$AJ$2)/10^9,0)</f>
        <v>0.4960632753</v>
      </c>
      <c r="AS1325" s="177">
        <f>IF($AL$1129&gt;0,'Assumptions (Nuclear)'!AC11*Model!$AL$1129*AVERAGE('Assumptions (Nuclear)'!$AE$2:$AJ$2)/10^9,0)</f>
        <v>0.4960632753</v>
      </c>
      <c r="AT1325" s="177">
        <f>IF($AL$1129&gt;0,'Assumptions (Nuclear)'!AD11*Model!$AL$1129*AVERAGE('Assumptions (Nuclear)'!$AE$2:$AJ$2)/10^9,0)</f>
        <v>0.4969040606</v>
      </c>
      <c r="AU1325" s="177">
        <f>IF($AL$1129&gt;0,'Assumptions (Nuclear)'!AE11*Model!$AL$1129*AVERAGE('Assumptions (Nuclear)'!$AE$2:$AJ$2)/10^9,0)</f>
        <v>0.4960632753</v>
      </c>
      <c r="AV1325" s="177">
        <f>IF($AL$1129&gt;0,'Assumptions (Nuclear)'!AF11*Model!$AL$1129*AVERAGE('Assumptions (Nuclear)'!$AE$2:$AJ$2)/10^9,0)</f>
        <v>0.4969040606</v>
      </c>
      <c r="AW1325" s="177">
        <f>IF($AL$1129&gt;0,'Assumptions (Nuclear)'!AG11*Model!$AL$1129*AVERAGE('Assumptions (Nuclear)'!$AE$2:$AJ$2)/10^9,0)</f>
        <v>0.4960632753</v>
      </c>
      <c r="AX1325" s="177">
        <f>IF($AL$1129&gt;0,'Assumptions (Nuclear)'!AH11*Model!$AL$1129*AVERAGE('Assumptions (Nuclear)'!$AE$2:$AJ$2)/10^9,0)</f>
        <v>0.4969040606</v>
      </c>
      <c r="AY1325" s="177">
        <f>IF($AL$1129&gt;0,'Assumptions (Nuclear)'!AI11*Model!$AL$1129*AVERAGE('Assumptions (Nuclear)'!$AE$2:$AJ$2)/10^9,0)</f>
        <v>0.4960632753</v>
      </c>
      <c r="AZ1325" s="177">
        <f>IF($AL$1129&gt;0,'Assumptions (Nuclear)'!AJ11*Model!$AL$1129*AVERAGE('Assumptions (Nuclear)'!$AE$2:$AJ$2)/10^9,0)</f>
        <v>0.4969040606</v>
      </c>
      <c r="BA1325" s="177">
        <f>IF($AL$1129&gt;0,'Assumptions (Nuclear)'!AK11*Model!$AL$1129*AVERAGE('Assumptions (Nuclear)'!$AE$2:$AJ$2)/10^9,0)</f>
        <v>0.2480316377</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1.321048405</v>
      </c>
      <c r="AN1326" s="160">
        <f>IF($AM$1129&gt;0,'Assumptions (Nuclear)'!W11*Model!$AM$1129*AVERAGE('Assumptions (Nuclear)'!$AF$2:$AK$2)/10^9,0)</f>
        <v>2.509991969</v>
      </c>
      <c r="AO1326" s="160">
        <f>IF($AM$1129&gt;0,'Assumptions (Nuclear)'!X11*Model!$AM$1129*AVERAGE('Assumptions (Nuclear)'!$AF$2:$AK$2)/10^9,0)</f>
        <v>2.258992772</v>
      </c>
      <c r="AP1326" s="160">
        <f>IF($AM$1129&gt;0,'Assumptions (Nuclear)'!Y11*Model!$AM$1129*AVERAGE('Assumptions (Nuclear)'!$AF$2:$AK$2)/10^9,0)</f>
        <v>2.034414544</v>
      </c>
      <c r="AQ1326" s="160">
        <f>IF($AM$1129&gt;0,'Assumptions (Nuclear)'!Z11*Model!$AM$1129*AVERAGE('Assumptions (Nuclear)'!$AF$2:$AK$2)/10^9,0)</f>
        <v>1.830973089</v>
      </c>
      <c r="AR1326" s="160">
        <f>IF($AM$1129&gt;0,'Assumptions (Nuclear)'!AA11*Model!$AM$1129*AVERAGE('Assumptions (Nuclear)'!$AF$2:$AK$2)/10^9,0)</f>
        <v>1.646026313</v>
      </c>
      <c r="AS1326" s="160">
        <f>IF($AM$1129&gt;0,'Assumptions (Nuclear)'!AB11*Model!$AM$1129*AVERAGE('Assumptions (Nuclear)'!$AF$2:$AK$2)/10^9,0)</f>
        <v>1.558837118</v>
      </c>
      <c r="AT1326" s="160">
        <f>IF($AM$1129&gt;0,'Assumptions (Nuclear)'!AC11*Model!$AM$1129*AVERAGE('Assumptions (Nuclear)'!$AF$2:$AK$2)/10^9,0)</f>
        <v>1.558837118</v>
      </c>
      <c r="AU1326" s="160">
        <f>IF($AM$1129&gt;0,'Assumptions (Nuclear)'!AD11*Model!$AM$1129*AVERAGE('Assumptions (Nuclear)'!$AF$2:$AK$2)/10^9,0)</f>
        <v>1.561479215</v>
      </c>
      <c r="AV1326" s="160">
        <f>IF($AM$1129&gt;0,'Assumptions (Nuclear)'!AE11*Model!$AM$1129*AVERAGE('Assumptions (Nuclear)'!$AF$2:$AK$2)/10^9,0)</f>
        <v>1.558837118</v>
      </c>
      <c r="AW1326" s="160">
        <f>IF($AM$1129&gt;0,'Assumptions (Nuclear)'!AF11*Model!$AM$1129*AVERAGE('Assumptions (Nuclear)'!$AF$2:$AK$2)/10^9,0)</f>
        <v>1.561479215</v>
      </c>
      <c r="AX1326" s="160">
        <f>IF($AM$1129&gt;0,'Assumptions (Nuclear)'!AG11*Model!$AM$1129*AVERAGE('Assumptions (Nuclear)'!$AF$2:$AK$2)/10^9,0)</f>
        <v>1.558837118</v>
      </c>
      <c r="AY1326" s="160">
        <f>IF($AM$1129&gt;0,'Assumptions (Nuclear)'!AH11*Model!$AM$1129*AVERAGE('Assumptions (Nuclear)'!$AF$2:$AK$2)/10^9,0)</f>
        <v>1.561479215</v>
      </c>
      <c r="AZ1326" s="160">
        <f>IF($AM$1129&gt;0,'Assumptions (Nuclear)'!AI11*Model!$AM$1129*AVERAGE('Assumptions (Nuclear)'!$AF$2:$AK$2)/10^9,0)</f>
        <v>1.558837118</v>
      </c>
      <c r="BA1326" s="160">
        <f>IF($AM$1129&gt;0,'Assumptions (Nuclear)'!AJ11*Model!$AM$1129*AVERAGE('Assumptions (Nuclear)'!$AF$2:$AK$2)/10^9,0)</f>
        <v>1.561479215</v>
      </c>
      <c r="BB1326" s="160">
        <f>IF($AM$1129&gt;0,'Assumptions (Nuclear)'!AK11*Model!$AM$1129*AVERAGE('Assumptions (Nuclear)'!$AF$2:$AK$2)/10^9,0)</f>
        <v>0.7794185589</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1.37235917</v>
      </c>
      <c r="AO1327" s="160">
        <f>IF($AN$1129&gt;0,'Assumptions (Nuclear)'!W11*Model!$AN$1129*AVERAGE('Assumptions (Nuclear)'!$AG$2:$AL$2)/10^9,0)</f>
        <v>2.607482422</v>
      </c>
      <c r="AP1327" s="160">
        <f>IF($AN$1129&gt;0,'Assumptions (Nuclear)'!X11*Model!$AN$1129*AVERAGE('Assumptions (Nuclear)'!$AG$2:$AL$2)/10^9,0)</f>
        <v>2.34673418</v>
      </c>
      <c r="AQ1327" s="160">
        <f>IF($AN$1129&gt;0,'Assumptions (Nuclear)'!Y11*Model!$AN$1129*AVERAGE('Assumptions (Nuclear)'!$AG$2:$AL$2)/10^9,0)</f>
        <v>2.113433121</v>
      </c>
      <c r="AR1327" s="160">
        <f>IF($AN$1129&gt;0,'Assumptions (Nuclear)'!Z11*Model!$AN$1129*AVERAGE('Assumptions (Nuclear)'!$AG$2:$AL$2)/10^9,0)</f>
        <v>1.902089809</v>
      </c>
      <c r="AS1327" s="160">
        <f>IF($AN$1129&gt;0,'Assumptions (Nuclear)'!AA11*Model!$AN$1129*AVERAGE('Assumptions (Nuclear)'!$AG$2:$AL$2)/10^9,0)</f>
        <v>1.709959525</v>
      </c>
      <c r="AT1327" s="160">
        <f>IF($AN$1129&gt;0,'Assumptions (Nuclear)'!AB11*Model!$AN$1129*AVERAGE('Assumptions (Nuclear)'!$AG$2:$AL$2)/10^9,0)</f>
        <v>1.61938382</v>
      </c>
      <c r="AU1327" s="160">
        <f>IF($AN$1129&gt;0,'Assumptions (Nuclear)'!AC11*Model!$AN$1129*AVERAGE('Assumptions (Nuclear)'!$AG$2:$AL$2)/10^9,0)</f>
        <v>1.61938382</v>
      </c>
      <c r="AV1327" s="160">
        <f>IF($AN$1129&gt;0,'Assumptions (Nuclear)'!AD11*Model!$AN$1129*AVERAGE('Assumptions (Nuclear)'!$AG$2:$AL$2)/10^9,0)</f>
        <v>1.622128538</v>
      </c>
      <c r="AW1327" s="160">
        <f>IF($AN$1129&gt;0,'Assumptions (Nuclear)'!AE11*Model!$AN$1129*AVERAGE('Assumptions (Nuclear)'!$AG$2:$AL$2)/10^9,0)</f>
        <v>1.61938382</v>
      </c>
      <c r="AX1327" s="160">
        <f>IF($AN$1129&gt;0,'Assumptions (Nuclear)'!AF11*Model!$AN$1129*AVERAGE('Assumptions (Nuclear)'!$AG$2:$AL$2)/10^9,0)</f>
        <v>1.622128538</v>
      </c>
      <c r="AY1327" s="160">
        <f>IF($AN$1129&gt;0,'Assumptions (Nuclear)'!AG11*Model!$AN$1129*AVERAGE('Assumptions (Nuclear)'!$AG$2:$AL$2)/10^9,0)</f>
        <v>1.61938382</v>
      </c>
      <c r="AZ1327" s="160">
        <f>IF($AN$1129&gt;0,'Assumptions (Nuclear)'!AH11*Model!$AN$1129*AVERAGE('Assumptions (Nuclear)'!$AG$2:$AL$2)/10^9,0)</f>
        <v>1.622128538</v>
      </c>
      <c r="BA1327" s="160">
        <f>IF($AN$1129&gt;0,'Assumptions (Nuclear)'!AI11*Model!$AN$1129*AVERAGE('Assumptions (Nuclear)'!$AG$2:$AL$2)/10^9,0)</f>
        <v>1.61938382</v>
      </c>
      <c r="BB1327" s="160">
        <f>IF($AN$1129&gt;0,'Assumptions (Nuclear)'!AJ11*Model!$AN$1129*AVERAGE('Assumptions (Nuclear)'!$AG$2:$AL$2)/10^9,0)</f>
        <v>1.622128538</v>
      </c>
      <c r="BC1327" s="160">
        <f>IF($AN$1129&gt;0,'Assumptions (Nuclear)'!AK11*Model!$AN$1129*AVERAGE('Assumptions (Nuclear)'!$AG$2:$AL$2)/10^9,0)</f>
        <v>0.8096919101</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0.03849537555</v>
      </c>
      <c r="AP1328" s="160">
        <f>IF($AO$1129&gt;0,'Assumptions (Nuclear)'!W11*Model!$AO$1129*AVERAGE('Assumptions (Nuclear)'!$AH$2:$AM$2)/10^9,0)</f>
        <v>0.07314121355</v>
      </c>
      <c r="AQ1328" s="160">
        <f>IF($AO$1129&gt;0,'Assumptions (Nuclear)'!X11*Model!$AO$1129*AVERAGE('Assumptions (Nuclear)'!$AH$2:$AM$2)/10^9,0)</f>
        <v>0.0658270922</v>
      </c>
      <c r="AR1328" s="160">
        <f>IF($AO$1129&gt;0,'Assumptions (Nuclear)'!Y11*Model!$AO$1129*AVERAGE('Assumptions (Nuclear)'!$AH$2:$AM$2)/10^9,0)</f>
        <v>0.05928287835</v>
      </c>
      <c r="AS1328" s="160">
        <f>IF($AO$1129&gt;0,'Assumptions (Nuclear)'!Z11*Model!$AO$1129*AVERAGE('Assumptions (Nuclear)'!$AH$2:$AM$2)/10^9,0)</f>
        <v>0.05335459052</v>
      </c>
      <c r="AT1328" s="160">
        <f>IF($AO$1129&gt;0,'Assumptions (Nuclear)'!AA11*Model!$AO$1129*AVERAGE('Assumptions (Nuclear)'!$AH$2:$AM$2)/10^9,0)</f>
        <v>0.04796523794</v>
      </c>
      <c r="AU1328" s="160">
        <f>IF($AO$1129&gt;0,'Assumptions (Nuclear)'!AB11*Model!$AO$1129*AVERAGE('Assumptions (Nuclear)'!$AH$2:$AM$2)/10^9,0)</f>
        <v>0.04542454315</v>
      </c>
      <c r="AV1328" s="160">
        <f>IF($AO$1129&gt;0,'Assumptions (Nuclear)'!AC11*Model!$AO$1129*AVERAGE('Assumptions (Nuclear)'!$AH$2:$AM$2)/10^9,0)</f>
        <v>0.04542454315</v>
      </c>
      <c r="AW1328" s="160">
        <f>IF($AO$1129&gt;0,'Assumptions (Nuclear)'!AD11*Model!$AO$1129*AVERAGE('Assumptions (Nuclear)'!$AH$2:$AM$2)/10^9,0)</f>
        <v>0.04550153391</v>
      </c>
      <c r="AX1328" s="160">
        <f>IF($AO$1129&gt;0,'Assumptions (Nuclear)'!AE11*Model!$AO$1129*AVERAGE('Assumptions (Nuclear)'!$AH$2:$AM$2)/10^9,0)</f>
        <v>0.04542454315</v>
      </c>
      <c r="AY1328" s="160">
        <f>IF($AO$1129&gt;0,'Assumptions (Nuclear)'!AF11*Model!$AO$1129*AVERAGE('Assumptions (Nuclear)'!$AH$2:$AM$2)/10^9,0)</f>
        <v>0.04550153391</v>
      </c>
      <c r="AZ1328" s="160">
        <f>IF($AO$1129&gt;0,'Assumptions (Nuclear)'!AG11*Model!$AO$1129*AVERAGE('Assumptions (Nuclear)'!$AH$2:$AM$2)/10^9,0)</f>
        <v>0.04542454315</v>
      </c>
      <c r="BA1328" s="160">
        <f>IF($AO$1129&gt;0,'Assumptions (Nuclear)'!AH11*Model!$AO$1129*AVERAGE('Assumptions (Nuclear)'!$AH$2:$AM$2)/10^9,0)</f>
        <v>0.04550153391</v>
      </c>
      <c r="BB1328" s="160">
        <f>IF($AO$1129&gt;0,'Assumptions (Nuclear)'!AI11*Model!$AO$1129*AVERAGE('Assumptions (Nuclear)'!$AH$2:$AM$2)/10^9,0)</f>
        <v>0.04542454315</v>
      </c>
      <c r="BC1328" s="160">
        <f>IF($AO$1129&gt;0,'Assumptions (Nuclear)'!AJ11*Model!$AO$1129*AVERAGE('Assumptions (Nuclear)'!$AH$2:$AM$2)/10^9,0)</f>
        <v>0.04550153391</v>
      </c>
      <c r="BD1328" s="160">
        <f>IF($AO$1129&gt;0,'Assumptions (Nuclear)'!AK11*Model!$AO$1129*AVERAGE('Assumptions (Nuclear)'!$AH$2:$AM$2)/10^9,0)</f>
        <v>0.02271227158</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1.438200865</v>
      </c>
      <c r="AQ1329" s="160">
        <f>IF($AP$1129&gt;0,'Assumptions (Nuclear)'!W11*Model!$AP$1129*AVERAGE('Assumptions (Nuclear)'!$AI$2:$AN$2)/10^9,0)</f>
        <v>2.732581643</v>
      </c>
      <c r="AR1329" s="160">
        <f>IF($AP$1129&gt;0,'Assumptions (Nuclear)'!X11*Model!$AP$1129*AVERAGE('Assumptions (Nuclear)'!$AI$2:$AN$2)/10^9,0)</f>
        <v>2.459323478</v>
      </c>
      <c r="AS1329" s="160">
        <f>IF($AP$1129&gt;0,'Assumptions (Nuclear)'!Y11*Model!$AP$1129*AVERAGE('Assumptions (Nuclear)'!$AI$2:$AN$2)/10^9,0)</f>
        <v>2.214829331</v>
      </c>
      <c r="AT1329" s="160">
        <f>IF($AP$1129&gt;0,'Assumptions (Nuclear)'!Z11*Model!$AP$1129*AVERAGE('Assumptions (Nuclear)'!$AI$2:$AN$2)/10^9,0)</f>
        <v>1.993346398</v>
      </c>
      <c r="AU1329" s="160">
        <f>IF($AP$1129&gt;0,'Assumptions (Nuclear)'!AA11*Model!$AP$1129*AVERAGE('Assumptions (Nuclear)'!$AI$2:$AN$2)/10^9,0)</f>
        <v>1.791998277</v>
      </c>
      <c r="AV1329" s="160">
        <f>IF($AP$1129&gt;0,'Assumptions (Nuclear)'!AB11*Model!$AP$1129*AVERAGE('Assumptions (Nuclear)'!$AI$2:$AN$2)/10^9,0)</f>
        <v>1.69707702</v>
      </c>
      <c r="AW1329" s="160">
        <f>IF($AP$1129&gt;0,'Assumptions (Nuclear)'!AC11*Model!$AP$1129*AVERAGE('Assumptions (Nuclear)'!$AI$2:$AN$2)/10^9,0)</f>
        <v>1.69707702</v>
      </c>
      <c r="AX1329" s="160">
        <f>IF($AP$1129&gt;0,'Assumptions (Nuclear)'!AD11*Model!$AP$1129*AVERAGE('Assumptions (Nuclear)'!$AI$2:$AN$2)/10^9,0)</f>
        <v>1.699953422</v>
      </c>
      <c r="AY1329" s="160">
        <f>IF($AP$1129&gt;0,'Assumptions (Nuclear)'!AE11*Model!$AP$1129*AVERAGE('Assumptions (Nuclear)'!$AI$2:$AN$2)/10^9,0)</f>
        <v>1.69707702</v>
      </c>
      <c r="AZ1329" s="160">
        <f>IF($AP$1129&gt;0,'Assumptions (Nuclear)'!AF11*Model!$AP$1129*AVERAGE('Assumptions (Nuclear)'!$AI$2:$AN$2)/10^9,0)</f>
        <v>1.699953422</v>
      </c>
      <c r="BA1329" s="160">
        <f>IF($AP$1129&gt;0,'Assumptions (Nuclear)'!AG11*Model!$AP$1129*AVERAGE('Assumptions (Nuclear)'!$AI$2:$AN$2)/10^9,0)</f>
        <v>1.69707702</v>
      </c>
      <c r="BB1329" s="160">
        <f>IF($AP$1129&gt;0,'Assumptions (Nuclear)'!AH11*Model!$AP$1129*AVERAGE('Assumptions (Nuclear)'!$AI$2:$AN$2)/10^9,0)</f>
        <v>1.699953422</v>
      </c>
      <c r="BC1329" s="160">
        <f>IF($AP$1129&gt;0,'Assumptions (Nuclear)'!AI11*Model!$AP$1129*AVERAGE('Assumptions (Nuclear)'!$AI$2:$AN$2)/10^9,0)</f>
        <v>1.69707702</v>
      </c>
      <c r="BD1329" s="160">
        <f>IF($AP$1129&gt;0,'Assumptions (Nuclear)'!AJ11*Model!$AP$1129*AVERAGE('Assumptions (Nuclear)'!$AI$2:$AN$2)/10^9,0)</f>
        <v>1.699953422</v>
      </c>
      <c r="BE1329" s="160">
        <f>IF($AP$1129&gt;0,'Assumptions (Nuclear)'!AK11*Model!$AP$1129*AVERAGE('Assumptions (Nuclear)'!$AI$2:$AN$2)/10^9,0)</f>
        <v>0.8485385101</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0.03945740135</v>
      </c>
      <c r="AR1330" s="160">
        <f>IF($AQ$1129&gt;0,'Assumptions (Nuclear)'!W11*Model!$AQ$1129*AVERAGE('Assumptions (Nuclear)'!$AJ$2:$AO$2)/10^9,0)</f>
        <v>0.07496906256</v>
      </c>
      <c r="AS1330" s="160">
        <f>IF($AQ$1129&gt;0,'Assumptions (Nuclear)'!X11*Model!$AQ$1129*AVERAGE('Assumptions (Nuclear)'!$AJ$2:$AO$2)/10^9,0)</f>
        <v>0.0674721563</v>
      </c>
      <c r="AT1330" s="160">
        <f>IF($AQ$1129&gt;0,'Assumptions (Nuclear)'!Y11*Model!$AQ$1129*AVERAGE('Assumptions (Nuclear)'!$AJ$2:$AO$2)/10^9,0)</f>
        <v>0.06076439807</v>
      </c>
      <c r="AU1330" s="160">
        <f>IF($AQ$1129&gt;0,'Assumptions (Nuclear)'!Z11*Model!$AQ$1129*AVERAGE('Assumptions (Nuclear)'!$AJ$2:$AO$2)/10^9,0)</f>
        <v>0.05468795827</v>
      </c>
      <c r="AV1330" s="160">
        <f>IF($AQ$1129&gt;0,'Assumptions (Nuclear)'!AA11*Model!$AQ$1129*AVERAGE('Assumptions (Nuclear)'!$AJ$2:$AO$2)/10^9,0)</f>
        <v>0.04916392208</v>
      </c>
      <c r="AW1330" s="160">
        <f>IF($AQ$1129&gt;0,'Assumptions (Nuclear)'!AB11*Model!$AQ$1129*AVERAGE('Assumptions (Nuclear)'!$AJ$2:$AO$2)/10^9,0)</f>
        <v>0.04655973359</v>
      </c>
      <c r="AX1330" s="160">
        <f>IF($AQ$1129&gt;0,'Assumptions (Nuclear)'!AC11*Model!$AQ$1129*AVERAGE('Assumptions (Nuclear)'!$AJ$2:$AO$2)/10^9,0)</f>
        <v>0.04655973359</v>
      </c>
      <c r="AY1330" s="160">
        <f>IF($AQ$1129&gt;0,'Assumptions (Nuclear)'!AD11*Model!$AQ$1129*AVERAGE('Assumptions (Nuclear)'!$AJ$2:$AO$2)/10^9,0)</f>
        <v>0.04663864839</v>
      </c>
      <c r="AZ1330" s="160">
        <f>IF($AQ$1129&gt;0,'Assumptions (Nuclear)'!AE11*Model!$AQ$1129*AVERAGE('Assumptions (Nuclear)'!$AJ$2:$AO$2)/10^9,0)</f>
        <v>0.04655973359</v>
      </c>
      <c r="BA1330" s="160">
        <f>IF($AQ$1129&gt;0,'Assumptions (Nuclear)'!AF11*Model!$AQ$1129*AVERAGE('Assumptions (Nuclear)'!$AJ$2:$AO$2)/10^9,0)</f>
        <v>0.04663864839</v>
      </c>
      <c r="BB1330" s="160">
        <f>IF($AQ$1129&gt;0,'Assumptions (Nuclear)'!AG11*Model!$AQ$1129*AVERAGE('Assumptions (Nuclear)'!$AJ$2:$AO$2)/10^9,0)</f>
        <v>0.04655973359</v>
      </c>
      <c r="BC1330" s="160">
        <f>IF($AQ$1129&gt;0,'Assumptions (Nuclear)'!AH11*Model!$AQ$1129*AVERAGE('Assumptions (Nuclear)'!$AJ$2:$AO$2)/10^9,0)</f>
        <v>0.04663864839</v>
      </c>
      <c r="BD1330" s="160">
        <f>IF($AQ$1129&gt;0,'Assumptions (Nuclear)'!AI11*Model!$AQ$1129*AVERAGE('Assumptions (Nuclear)'!$AJ$2:$AO$2)/10^9,0)</f>
        <v>0.04655973359</v>
      </c>
      <c r="BE1330" s="160">
        <f>IF($AQ$1129&gt;0,'Assumptions (Nuclear)'!AJ11*Model!$AQ$1129*AVERAGE('Assumptions (Nuclear)'!$AJ$2:$AO$2)/10^9,0)</f>
        <v>0.04663864839</v>
      </c>
      <c r="BF1330" s="160">
        <f>IF($AQ$1129&gt;0,'Assumptions (Nuclear)'!AK11*Model!$AQ$1129*AVERAGE('Assumptions (Nuclear)'!$AJ$2:$AO$2)/10^9,0)</f>
        <v>0.02327986679</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0.4424352619</v>
      </c>
      <c r="AS1331" s="160">
        <f>IF($AR$1129&gt;0,'Assumptions (Nuclear)'!W11*Model!$AR$1129*AVERAGE('Assumptions (Nuclear)'!$AK$2:$AP$2)/10^9,0)</f>
        <v>0.8406269976</v>
      </c>
      <c r="AT1331" s="160">
        <f>IF($AR$1129&gt;0,'Assumptions (Nuclear)'!X11*Model!$AR$1129*AVERAGE('Assumptions (Nuclear)'!$AK$2:$AP$2)/10^9,0)</f>
        <v>0.7565642978</v>
      </c>
      <c r="AU1331" s="160">
        <f>IF($AR$1129&gt;0,'Assumptions (Nuclear)'!Y11*Model!$AR$1129*AVERAGE('Assumptions (Nuclear)'!$AK$2:$AP$2)/10^9,0)</f>
        <v>0.6813503033</v>
      </c>
      <c r="AV1331" s="160">
        <f>IF($AR$1129&gt;0,'Assumptions (Nuclear)'!Z11*Model!$AR$1129*AVERAGE('Assumptions (Nuclear)'!$AK$2:$AP$2)/10^9,0)</f>
        <v>0.613215273</v>
      </c>
      <c r="AW1331" s="160">
        <f>IF($AR$1129&gt;0,'Assumptions (Nuclear)'!AA11*Model!$AR$1129*AVERAGE('Assumptions (Nuclear)'!$AK$2:$AP$2)/10^9,0)</f>
        <v>0.5512743363</v>
      </c>
      <c r="AX1331" s="160">
        <f>IF($AR$1129&gt;0,'Assumptions (Nuclear)'!AB11*Model!$AR$1129*AVERAGE('Assumptions (Nuclear)'!$AK$2:$AP$2)/10^9,0)</f>
        <v>0.522073609</v>
      </c>
      <c r="AY1331" s="160">
        <f>IF($AR$1129&gt;0,'Assumptions (Nuclear)'!AC11*Model!$AR$1129*AVERAGE('Assumptions (Nuclear)'!$AK$2:$AP$2)/10^9,0)</f>
        <v>0.522073609</v>
      </c>
      <c r="AZ1331" s="160">
        <f>IF($AR$1129&gt;0,'Assumptions (Nuclear)'!AD11*Model!$AR$1129*AVERAGE('Assumptions (Nuclear)'!$AK$2:$AP$2)/10^9,0)</f>
        <v>0.5229584795</v>
      </c>
      <c r="BA1331" s="160">
        <f>IF($AR$1129&gt;0,'Assumptions (Nuclear)'!AE11*Model!$AR$1129*AVERAGE('Assumptions (Nuclear)'!$AK$2:$AP$2)/10^9,0)</f>
        <v>0.522073609</v>
      </c>
      <c r="BB1331" s="160">
        <f>IF($AR$1129&gt;0,'Assumptions (Nuclear)'!AF11*Model!$AR$1129*AVERAGE('Assumptions (Nuclear)'!$AK$2:$AP$2)/10^9,0)</f>
        <v>0.5229584795</v>
      </c>
      <c r="BC1331" s="160">
        <f>IF($AR$1129&gt;0,'Assumptions (Nuclear)'!AG11*Model!$AR$1129*AVERAGE('Assumptions (Nuclear)'!$AK$2:$AP$2)/10^9,0)</f>
        <v>0.522073609</v>
      </c>
      <c r="BD1331" s="160">
        <f>IF($AR$1129&gt;0,'Assumptions (Nuclear)'!AH11*Model!$AR$1129*AVERAGE('Assumptions (Nuclear)'!$AK$2:$AP$2)/10^9,0)</f>
        <v>0.5229584795</v>
      </c>
      <c r="BE1331" s="160">
        <f>IF($AR$1129&gt;0,'Assumptions (Nuclear)'!AI11*Model!$AR$1129*AVERAGE('Assumptions (Nuclear)'!$AK$2:$AP$2)/10^9,0)</f>
        <v>0.522073609</v>
      </c>
      <c r="BF1331" s="160">
        <f>IF($AR$1129&gt;0,'Assumptions (Nuclear)'!AJ11*Model!$AR$1129*AVERAGE('Assumptions (Nuclear)'!$AK$2:$AP$2)/10^9,0)</f>
        <v>0.5229584795</v>
      </c>
      <c r="BG1331" s="160">
        <f>IF($AR$1129&gt;0,'Assumptions (Nuclear)'!AK11*Model!$AR$1129*AVERAGE('Assumptions (Nuclear)'!$AK$2:$AP$2)/10^9,0)</f>
        <v>0.2610368045</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0.04041561733</v>
      </c>
      <c r="AT1332" s="160">
        <f>IF($AS$1129&gt;0,'Assumptions (Nuclear)'!W11*Model!$AS$1129*AVERAGE('Assumptions (Nuclear)'!$AL$2:$AQ$2)/10^9,0)</f>
        <v>0.07678967293</v>
      </c>
      <c r="AU1332" s="160">
        <f>IF($AS$1129&gt;0,'Assumptions (Nuclear)'!X11*Model!$AS$1129*AVERAGE('Assumptions (Nuclear)'!$AL$2:$AQ$2)/10^9,0)</f>
        <v>0.06911070563</v>
      </c>
      <c r="AV1332" s="160">
        <f>IF($AS$1129&gt;0,'Assumptions (Nuclear)'!Y11*Model!$AS$1129*AVERAGE('Assumptions (Nuclear)'!$AL$2:$AQ$2)/10^9,0)</f>
        <v>0.06224005069</v>
      </c>
      <c r="AW1332" s="160">
        <f>IF($AS$1129&gt;0,'Assumptions (Nuclear)'!Z11*Model!$AS$1129*AVERAGE('Assumptions (Nuclear)'!$AL$2:$AQ$2)/10^9,0)</f>
        <v>0.05601604562</v>
      </c>
      <c r="AX1332" s="160">
        <f>IF($AS$1129&gt;0,'Assumptions (Nuclear)'!AA11*Model!$AS$1129*AVERAGE('Assumptions (Nuclear)'!$AL$2:$AQ$2)/10^9,0)</f>
        <v>0.05035785919</v>
      </c>
      <c r="AY1332" s="160">
        <f>IF($AS$1129&gt;0,'Assumptions (Nuclear)'!AB11*Model!$AS$1129*AVERAGE('Assumptions (Nuclear)'!$AL$2:$AQ$2)/10^9,0)</f>
        <v>0.04769042845</v>
      </c>
      <c r="AZ1332" s="160">
        <f>IF($AS$1129&gt;0,'Assumptions (Nuclear)'!AC11*Model!$AS$1129*AVERAGE('Assumptions (Nuclear)'!$AL$2:$AQ$2)/10^9,0)</f>
        <v>0.04769042845</v>
      </c>
      <c r="BA1332" s="160">
        <f>IF($AS$1129&gt;0,'Assumptions (Nuclear)'!AD11*Model!$AS$1129*AVERAGE('Assumptions (Nuclear)'!$AL$2:$AQ$2)/10^9,0)</f>
        <v>0.04777125968</v>
      </c>
      <c r="BB1332" s="160">
        <f>IF($AS$1129&gt;0,'Assumptions (Nuclear)'!AE11*Model!$AS$1129*AVERAGE('Assumptions (Nuclear)'!$AL$2:$AQ$2)/10^9,0)</f>
        <v>0.04769042845</v>
      </c>
      <c r="BC1332" s="160">
        <f>IF($AS$1129&gt;0,'Assumptions (Nuclear)'!AF11*Model!$AS$1129*AVERAGE('Assumptions (Nuclear)'!$AL$2:$AQ$2)/10^9,0)</f>
        <v>0.04777125968</v>
      </c>
      <c r="BD1332" s="160">
        <f>IF($AS$1129&gt;0,'Assumptions (Nuclear)'!AG11*Model!$AS$1129*AVERAGE('Assumptions (Nuclear)'!$AL$2:$AQ$2)/10^9,0)</f>
        <v>0.04769042845</v>
      </c>
      <c r="BE1332" s="160">
        <f>IF($AS$1129&gt;0,'Assumptions (Nuclear)'!AH11*Model!$AS$1129*AVERAGE('Assumptions (Nuclear)'!$AL$2:$AQ$2)/10^9,0)</f>
        <v>0.04777125968</v>
      </c>
      <c r="BF1332" s="160">
        <f>IF($AS$1129&gt;0,'Assumptions (Nuclear)'!AI11*Model!$AS$1129*AVERAGE('Assumptions (Nuclear)'!$AL$2:$AQ$2)/10^9,0)</f>
        <v>0.04769042845</v>
      </c>
      <c r="BG1332" s="160">
        <f>IF($AS$1129&gt;0,'Assumptions (Nuclear)'!AJ11*Model!$AS$1129*AVERAGE('Assumptions (Nuclear)'!$AL$2:$AQ$2)/10^9,0)</f>
        <v>0.04777125968</v>
      </c>
      <c r="BH1332" s="160">
        <f>IF($AS$1129&gt;0,'Assumptions (Nuclear)'!AK11*Model!$AS$1129*AVERAGE('Assumptions (Nuclear)'!$AL$2:$AQ$2)/10^9,0)</f>
        <v>0.02384521422</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1.628256518</v>
      </c>
      <c r="AU1333" s="160">
        <f>IF($AT$1129&gt;0,'Assumptions (Nuclear)'!W11*Model!$AT$1129*AVERAGE('Assumptions (Nuclear)'!$AM$2:$AR$2)/10^9,0)</f>
        <v>3.093687384</v>
      </c>
      <c r="AV1333" s="160">
        <f>IF($AT$1129&gt;0,'Assumptions (Nuclear)'!X11*Model!$AT$1129*AVERAGE('Assumptions (Nuclear)'!$AM$2:$AR$2)/10^9,0)</f>
        <v>2.784318645</v>
      </c>
      <c r="AW1333" s="160">
        <f>IF($AT$1129&gt;0,'Assumptions (Nuclear)'!Y11*Model!$AT$1129*AVERAGE('Assumptions (Nuclear)'!$AM$2:$AR$2)/10^9,0)</f>
        <v>2.507515037</v>
      </c>
      <c r="AX1333" s="160">
        <f>IF($AT$1129&gt;0,'Assumptions (Nuclear)'!Z11*Model!$AT$1129*AVERAGE('Assumptions (Nuclear)'!$AM$2:$AR$2)/10^9,0)</f>
        <v>2.256763534</v>
      </c>
      <c r="AY1333" s="160">
        <f>IF($AT$1129&gt;0,'Assumptions (Nuclear)'!AA11*Model!$AT$1129*AVERAGE('Assumptions (Nuclear)'!$AM$2:$AR$2)/10^9,0)</f>
        <v>2.028807621</v>
      </c>
      <c r="AZ1333" s="160">
        <f>IF($AT$1129&gt;0,'Assumptions (Nuclear)'!AB11*Model!$AT$1129*AVERAGE('Assumptions (Nuclear)'!$AM$2:$AR$2)/10^9,0)</f>
        <v>1.921342691</v>
      </c>
      <c r="BA1333" s="160">
        <f>IF($AT$1129&gt;0,'Assumptions (Nuclear)'!AC11*Model!$AT$1129*AVERAGE('Assumptions (Nuclear)'!$AM$2:$AR$2)/10^9,0)</f>
        <v>1.921342691</v>
      </c>
      <c r="BB1333" s="160">
        <f>IF($AT$1129&gt;0,'Assumptions (Nuclear)'!AD11*Model!$AT$1129*AVERAGE('Assumptions (Nuclear)'!$AM$2:$AR$2)/10^9,0)</f>
        <v>1.924599204</v>
      </c>
      <c r="BC1333" s="160">
        <f>IF($AT$1129&gt;0,'Assumptions (Nuclear)'!AE11*Model!$AT$1129*AVERAGE('Assumptions (Nuclear)'!$AM$2:$AR$2)/10^9,0)</f>
        <v>1.921342691</v>
      </c>
      <c r="BD1333" s="160">
        <f>IF($AT$1129&gt;0,'Assumptions (Nuclear)'!AF11*Model!$AT$1129*AVERAGE('Assumptions (Nuclear)'!$AM$2:$AR$2)/10^9,0)</f>
        <v>1.924599204</v>
      </c>
      <c r="BE1333" s="160">
        <f>IF($AT$1129&gt;0,'Assumptions (Nuclear)'!AG11*Model!$AT$1129*AVERAGE('Assumptions (Nuclear)'!$AM$2:$AR$2)/10^9,0)</f>
        <v>1.921342691</v>
      </c>
      <c r="BF1333" s="160">
        <f>IF($AT$1129&gt;0,'Assumptions (Nuclear)'!AH11*Model!$AT$1129*AVERAGE('Assumptions (Nuclear)'!$AM$2:$AR$2)/10^9,0)</f>
        <v>1.924599204</v>
      </c>
      <c r="BG1333" s="160">
        <f>IF($AT$1129&gt;0,'Assumptions (Nuclear)'!AI11*Model!$AT$1129*AVERAGE('Assumptions (Nuclear)'!$AM$2:$AR$2)/10^9,0)</f>
        <v>1.921342691</v>
      </c>
      <c r="BH1333" s="160">
        <f>IF($AT$1129&gt;0,'Assumptions (Nuclear)'!AJ11*Model!$AT$1129*AVERAGE('Assumptions (Nuclear)'!$AM$2:$AR$2)/10^9,0)</f>
        <v>1.924599204</v>
      </c>
      <c r="BI1333" s="160">
        <f>IF($AT$1129&gt;0,'Assumptions (Nuclear)'!AK11*Model!$AT$1129*AVERAGE('Assumptions (Nuclear)'!$AM$2:$AR$2)/10^9,0)</f>
        <v>0.9606713455</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0.6303657231</v>
      </c>
      <c r="AV1334" s="160">
        <f>IF($AU$1129&gt;0,'Assumptions (Nuclear)'!W11*Model!$AU$1129*AVERAGE('Assumptions (Nuclear)'!$AN$2:$AS$2)/10^9,0)</f>
        <v>1.197694874</v>
      </c>
      <c r="AW1334" s="160">
        <f>IF($AU$1129&gt;0,'Assumptions (Nuclear)'!X11*Model!$AU$1129*AVERAGE('Assumptions (Nuclear)'!$AN$2:$AS$2)/10^9,0)</f>
        <v>1.077925386</v>
      </c>
      <c r="AX1334" s="160">
        <f>IF($AU$1129&gt;0,'Assumptions (Nuclear)'!Y11*Model!$AU$1129*AVERAGE('Assumptions (Nuclear)'!$AN$2:$AS$2)/10^9,0)</f>
        <v>0.9707632135</v>
      </c>
      <c r="AY1334" s="160">
        <f>IF($AU$1129&gt;0,'Assumptions (Nuclear)'!Z11*Model!$AU$1129*AVERAGE('Assumptions (Nuclear)'!$AN$2:$AS$2)/10^9,0)</f>
        <v>0.8736868922</v>
      </c>
      <c r="AZ1334" s="160">
        <f>IF($AU$1129&gt;0,'Assumptions (Nuclear)'!AA11*Model!$AU$1129*AVERAGE('Assumptions (Nuclear)'!$AN$2:$AS$2)/10^9,0)</f>
        <v>0.785435691</v>
      </c>
      <c r="BA1334" s="160">
        <f>IF($AU$1129&gt;0,'Assumptions (Nuclear)'!AB11*Model!$AU$1129*AVERAGE('Assumptions (Nuclear)'!$AN$2:$AS$2)/10^9,0)</f>
        <v>0.7438315532</v>
      </c>
      <c r="BB1334" s="160">
        <f>IF($AU$1129&gt;0,'Assumptions (Nuclear)'!AC11*Model!$AU$1129*AVERAGE('Assumptions (Nuclear)'!$AN$2:$AS$2)/10^9,0)</f>
        <v>0.7438315532</v>
      </c>
      <c r="BC1334" s="160">
        <f>IF($AU$1129&gt;0,'Assumptions (Nuclear)'!AD11*Model!$AU$1129*AVERAGE('Assumptions (Nuclear)'!$AN$2:$AS$2)/10^9,0)</f>
        <v>0.7450922847</v>
      </c>
      <c r="BD1334" s="160">
        <f>IF($AU$1129&gt;0,'Assumptions (Nuclear)'!AE11*Model!$AU$1129*AVERAGE('Assumptions (Nuclear)'!$AN$2:$AS$2)/10^9,0)</f>
        <v>0.7438315532</v>
      </c>
      <c r="BE1334" s="160">
        <f>IF($AU$1129&gt;0,'Assumptions (Nuclear)'!AF11*Model!$AU$1129*AVERAGE('Assumptions (Nuclear)'!$AN$2:$AS$2)/10^9,0)</f>
        <v>0.7450922847</v>
      </c>
      <c r="BF1334" s="160">
        <f>IF($AU$1129&gt;0,'Assumptions (Nuclear)'!AG11*Model!$AU$1129*AVERAGE('Assumptions (Nuclear)'!$AN$2:$AS$2)/10^9,0)</f>
        <v>0.7438315532</v>
      </c>
      <c r="BG1334" s="160">
        <f>IF($AU$1129&gt;0,'Assumptions (Nuclear)'!AH11*Model!$AU$1129*AVERAGE('Assumptions (Nuclear)'!$AN$2:$AS$2)/10^9,0)</f>
        <v>0.7450922847</v>
      </c>
      <c r="BH1334" s="160">
        <f>IF($AU$1129&gt;0,'Assumptions (Nuclear)'!AI11*Model!$AU$1129*AVERAGE('Assumptions (Nuclear)'!$AN$2:$AS$2)/10^9,0)</f>
        <v>0.7438315532</v>
      </c>
      <c r="BI1334" s="160">
        <f>IF($AU$1129&gt;0,'Assumptions (Nuclear)'!AJ11*Model!$AU$1129*AVERAGE('Assumptions (Nuclear)'!$AN$2:$AS$2)/10^9,0)</f>
        <v>0.7450922847</v>
      </c>
      <c r="BJ1334" s="160">
        <f>IF($AU$1129&gt;0,'Assumptions (Nuclear)'!AK11*Model!$AU$1129*AVERAGE('Assumptions (Nuclear)'!$AN$2:$AS$2)/10^9,0)</f>
        <v>0.3719157766</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0.04189410941</v>
      </c>
      <c r="AW1335" s="160">
        <f>IF($AV$1129&gt;0,'Assumptions (Nuclear)'!W11*Model!$AV$1129*AVERAGE('Assumptions (Nuclear)'!$AO$2:$AT$2)/10^9,0)</f>
        <v>0.07959880788</v>
      </c>
      <c r="AX1335" s="160">
        <f>IF($AV$1129&gt;0,'Assumptions (Nuclear)'!X11*Model!$AV$1129*AVERAGE('Assumptions (Nuclear)'!$AO$2:$AT$2)/10^9,0)</f>
        <v>0.0716389271</v>
      </c>
      <c r="AY1335" s="160">
        <f>IF($AV$1129&gt;0,'Assumptions (Nuclear)'!Y11*Model!$AV$1129*AVERAGE('Assumptions (Nuclear)'!$AO$2:$AT$2)/10^9,0)</f>
        <v>0.0645169285</v>
      </c>
      <c r="AZ1335" s="160">
        <f>IF($AV$1129&gt;0,'Assumptions (Nuclear)'!Z11*Model!$AV$1129*AVERAGE('Assumptions (Nuclear)'!$AO$2:$AT$2)/10^9,0)</f>
        <v>0.05806523565</v>
      </c>
      <c r="BA1335" s="160">
        <f>IF($AV$1129&gt;0,'Assumptions (Nuclear)'!AA11*Model!$AV$1129*AVERAGE('Assumptions (Nuclear)'!$AO$2:$AT$2)/10^9,0)</f>
        <v>0.05220006033</v>
      </c>
      <c r="BB1335" s="160">
        <f>IF($AV$1129&gt;0,'Assumptions (Nuclear)'!AB11*Model!$AV$1129*AVERAGE('Assumptions (Nuclear)'!$AO$2:$AT$2)/10^9,0)</f>
        <v>0.04943504911</v>
      </c>
      <c r="BC1335" s="160">
        <f>IF($AV$1129&gt;0,'Assumptions (Nuclear)'!AC11*Model!$AV$1129*AVERAGE('Assumptions (Nuclear)'!$AO$2:$AT$2)/10^9,0)</f>
        <v>0.04943504911</v>
      </c>
      <c r="BD1335" s="160">
        <f>IF($AV$1129&gt;0,'Assumptions (Nuclear)'!AD11*Model!$AV$1129*AVERAGE('Assumptions (Nuclear)'!$AO$2:$AT$2)/10^9,0)</f>
        <v>0.04951883733</v>
      </c>
      <c r="BE1335" s="160">
        <f>IF($AV$1129&gt;0,'Assumptions (Nuclear)'!AE11*Model!$AV$1129*AVERAGE('Assumptions (Nuclear)'!$AO$2:$AT$2)/10^9,0)</f>
        <v>0.04943504911</v>
      </c>
      <c r="BF1335" s="160">
        <f>IF($AV$1129&gt;0,'Assumptions (Nuclear)'!AF11*Model!$AV$1129*AVERAGE('Assumptions (Nuclear)'!$AO$2:$AT$2)/10^9,0)</f>
        <v>0.04951883733</v>
      </c>
      <c r="BG1335" s="160">
        <f>IF($AV$1129&gt;0,'Assumptions (Nuclear)'!AG11*Model!$AV$1129*AVERAGE('Assumptions (Nuclear)'!$AO$2:$AT$2)/10^9,0)</f>
        <v>0.04943504911</v>
      </c>
      <c r="BH1335" s="160">
        <f>IF($AV$1129&gt;0,'Assumptions (Nuclear)'!AH11*Model!$AV$1129*AVERAGE('Assumptions (Nuclear)'!$AO$2:$AT$2)/10^9,0)</f>
        <v>0.04951883733</v>
      </c>
      <c r="BI1335" s="160">
        <f>IF($AV$1129&gt;0,'Assumptions (Nuclear)'!AI11*Model!$AV$1129*AVERAGE('Assumptions (Nuclear)'!$AO$2:$AT$2)/10^9,0)</f>
        <v>0.04943504911</v>
      </c>
      <c r="BJ1335" s="160">
        <f>IF($AV$1129&gt;0,'Assumptions (Nuclear)'!AJ11*Model!$AV$1129*AVERAGE('Assumptions (Nuclear)'!$AO$2:$AT$2)/10^9,0)</f>
        <v>0.04951883733</v>
      </c>
      <c r="BK1335" s="160">
        <f>IF($AV$1129&gt;0,'Assumptions (Nuclear)'!AK11*Model!$AV$1129*AVERAGE('Assumptions (Nuclear)'!$AO$2:$AT$2)/10^9,0)</f>
        <v>0.02471752455</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1.154473581</v>
      </c>
      <c r="AX1336" s="160">
        <f>IF($AW$1129&gt;0,'Assumptions (Nuclear)'!W11*Model!$AW$1129*AVERAGE('Assumptions (Nuclear)'!$AP$2:$AU$2)/10^9,0)</f>
        <v>2.193499803</v>
      </c>
      <c r="AY1336" s="160">
        <f>IF($AW$1129&gt;0,'Assumptions (Nuclear)'!X11*Model!$AW$1129*AVERAGE('Assumptions (Nuclear)'!$AP$2:$AU$2)/10^9,0)</f>
        <v>1.974149823</v>
      </c>
      <c r="AZ1336" s="160">
        <f>IF($AW$1129&gt;0,'Assumptions (Nuclear)'!Y11*Model!$AW$1129*AVERAGE('Assumptions (Nuclear)'!$AP$2:$AU$2)/10^9,0)</f>
        <v>1.777889314</v>
      </c>
      <c r="BA1336" s="160">
        <f>IF($AW$1129&gt;0,'Assumptions (Nuclear)'!Z11*Model!$AW$1129*AVERAGE('Assumptions (Nuclear)'!$AP$2:$AU$2)/10^9,0)</f>
        <v>1.600100383</v>
      </c>
      <c r="BB1336" s="160">
        <f>IF($AW$1129&gt;0,'Assumptions (Nuclear)'!AA11*Model!$AW$1129*AVERAGE('Assumptions (Nuclear)'!$AP$2:$AU$2)/10^9,0)</f>
        <v>1.438474082</v>
      </c>
      <c r="BC1336" s="160">
        <f>IF($AW$1129&gt;0,'Assumptions (Nuclear)'!AB11*Model!$AW$1129*AVERAGE('Assumptions (Nuclear)'!$AP$2:$AU$2)/10^9,0)</f>
        <v>1.362278825</v>
      </c>
      <c r="BD1336" s="160">
        <f>IF($AW$1129&gt;0,'Assumptions (Nuclear)'!AC11*Model!$AW$1129*AVERAGE('Assumptions (Nuclear)'!$AP$2:$AU$2)/10^9,0)</f>
        <v>1.362278825</v>
      </c>
      <c r="BE1336" s="160">
        <f>IF($AW$1129&gt;0,'Assumptions (Nuclear)'!AD11*Model!$AW$1129*AVERAGE('Assumptions (Nuclear)'!$AP$2:$AU$2)/10^9,0)</f>
        <v>1.364587772</v>
      </c>
      <c r="BF1336" s="160">
        <f>IF($AW$1129&gt;0,'Assumptions (Nuclear)'!AE11*Model!$AW$1129*AVERAGE('Assumptions (Nuclear)'!$AP$2:$AU$2)/10^9,0)</f>
        <v>1.362278825</v>
      </c>
      <c r="BG1336" s="160">
        <f>IF($AW$1129&gt;0,'Assumptions (Nuclear)'!AF11*Model!$AW$1129*AVERAGE('Assumptions (Nuclear)'!$AP$2:$AU$2)/10^9,0)</f>
        <v>1.364587772</v>
      </c>
      <c r="BH1336" s="160">
        <f>IF($AW$1129&gt;0,'Assumptions (Nuclear)'!AG11*Model!$AW$1129*AVERAGE('Assumptions (Nuclear)'!$AP$2:$AU$2)/10^9,0)</f>
        <v>1.362278825</v>
      </c>
      <c r="BI1336" s="160">
        <f>IF($AW$1129&gt;0,'Assumptions (Nuclear)'!AH11*Model!$AW$1129*AVERAGE('Assumptions (Nuclear)'!$AP$2:$AU$2)/10^9,0)</f>
        <v>1.364587772</v>
      </c>
      <c r="BJ1336" s="160">
        <f>IF($AW$1129&gt;0,'Assumptions (Nuclear)'!AI11*Model!$AW$1129*AVERAGE('Assumptions (Nuclear)'!$AP$2:$AU$2)/10^9,0)</f>
        <v>1.362278825</v>
      </c>
      <c r="BK1336" s="160">
        <f>IF($AW$1129&gt;0,'Assumptions (Nuclear)'!AJ11*Model!$AW$1129*AVERAGE('Assumptions (Nuclear)'!$AP$2:$AU$2)/10^9,0)</f>
        <v>1.364587772</v>
      </c>
      <c r="BL1336" s="160">
        <f>IF($AW$1129&gt;0,'Assumptions (Nuclear)'!AK11*Model!$AW$1129*AVERAGE('Assumptions (Nuclear)'!$AP$2:$AU$2)/10^9,0)</f>
        <v>0.6811394126</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1.366068014</v>
      </c>
      <c r="AY1337" s="160">
        <f>IF($AX$1129&gt;0,'Assumptions (Nuclear)'!W11*Model!$AX$1129*AVERAGE('Assumptions (Nuclear)'!$AQ$2:$AV$2)/10^9,0)</f>
        <v>2.595529226</v>
      </c>
      <c r="AZ1337" s="160">
        <f>IF($AX$1129&gt;0,'Assumptions (Nuclear)'!X11*Model!$AX$1129*AVERAGE('Assumptions (Nuclear)'!$AQ$2:$AV$2)/10^9,0)</f>
        <v>2.335976304</v>
      </c>
      <c r="BA1337" s="160">
        <f>IF($AX$1129&gt;0,'Assumptions (Nuclear)'!Y11*Model!$AX$1129*AVERAGE('Assumptions (Nuclear)'!$AQ$2:$AV$2)/10^9,0)</f>
        <v>2.103744741</v>
      </c>
      <c r="BB1337" s="160">
        <f>IF($AX$1129&gt;0,'Assumptions (Nuclear)'!Z11*Model!$AX$1129*AVERAGE('Assumptions (Nuclear)'!$AQ$2:$AV$2)/10^9,0)</f>
        <v>1.893370267</v>
      </c>
      <c r="BC1337" s="160">
        <f>IF($AX$1129&gt;0,'Assumptions (Nuclear)'!AA11*Model!$AX$1129*AVERAGE('Assumptions (Nuclear)'!$AQ$2:$AV$2)/10^9,0)</f>
        <v>1.702120745</v>
      </c>
      <c r="BD1337" s="160">
        <f>IF($AX$1129&gt;0,'Assumptions (Nuclear)'!AB11*Model!$AX$1129*AVERAGE('Assumptions (Nuclear)'!$AQ$2:$AV$2)/10^9,0)</f>
        <v>1.611960256</v>
      </c>
      <c r="BE1337" s="160">
        <f>IF($AX$1129&gt;0,'Assumptions (Nuclear)'!AC11*Model!$AX$1129*AVERAGE('Assumptions (Nuclear)'!$AQ$2:$AV$2)/10^9,0)</f>
        <v>1.611960256</v>
      </c>
      <c r="BF1337" s="160">
        <f>IF($AX$1129&gt;0,'Assumptions (Nuclear)'!AD11*Model!$AX$1129*AVERAGE('Assumptions (Nuclear)'!$AQ$2:$AV$2)/10^9,0)</f>
        <v>1.614692392</v>
      </c>
      <c r="BG1337" s="160">
        <f>IF($AX$1129&gt;0,'Assumptions (Nuclear)'!AE11*Model!$AX$1129*AVERAGE('Assumptions (Nuclear)'!$AQ$2:$AV$2)/10^9,0)</f>
        <v>1.611960256</v>
      </c>
      <c r="BH1337" s="160">
        <f>IF($AX$1129&gt;0,'Assumptions (Nuclear)'!AF11*Model!$AX$1129*AVERAGE('Assumptions (Nuclear)'!$AQ$2:$AV$2)/10^9,0)</f>
        <v>1.614692392</v>
      </c>
      <c r="BI1337" s="160">
        <f>IF($AX$1129&gt;0,'Assumptions (Nuclear)'!AG11*Model!$AX$1129*AVERAGE('Assumptions (Nuclear)'!$AQ$2:$AV$2)/10^9,0)</f>
        <v>1.611960256</v>
      </c>
      <c r="BJ1337" s="160">
        <f>IF($AX$1129&gt;0,'Assumptions (Nuclear)'!AH11*Model!$AX$1129*AVERAGE('Assumptions (Nuclear)'!$AQ$2:$AV$2)/10^9,0)</f>
        <v>1.614692392</v>
      </c>
      <c r="BK1337" s="160">
        <f>IF($AX$1129&gt;0,'Assumptions (Nuclear)'!AI11*Model!$AX$1129*AVERAGE('Assumptions (Nuclear)'!$AQ$2:$AV$2)/10^9,0)</f>
        <v>1.611960256</v>
      </c>
      <c r="BL1337" s="160">
        <f>IF($AX$1129&gt;0,'Assumptions (Nuclear)'!AJ11*Model!$AX$1129*AVERAGE('Assumptions (Nuclear)'!$AQ$2:$AV$2)/10^9,0)</f>
        <v>1.614692392</v>
      </c>
      <c r="BM1337" s="160">
        <f>IF($AX$1129&gt;0,'Assumptions (Nuclear)'!AK11*Model!$AX$1129*AVERAGE('Assumptions (Nuclear)'!$AQ$2:$AV$2)/10^9,0)</f>
        <v>0.8059801282</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0.6534156105</v>
      </c>
      <c r="AZ1338" s="160">
        <f>IF($AY$1129&gt;0,'Assumptions (Nuclear)'!W11*Model!$AY$1129*AVERAGE('Assumptions (Nuclear)'!$AR$2:$AW$2)/10^9,0)</f>
        <v>1.24148966</v>
      </c>
      <c r="BA1338" s="160">
        <f>IF($AY$1129&gt;0,'Assumptions (Nuclear)'!X11*Model!$AY$1129*AVERAGE('Assumptions (Nuclear)'!$AR$2:$AW$2)/10^9,0)</f>
        <v>1.117340694</v>
      </c>
      <c r="BB1338" s="160">
        <f>IF($AY$1129&gt;0,'Assumptions (Nuclear)'!Y11*Model!$AY$1129*AVERAGE('Assumptions (Nuclear)'!$AR$2:$AW$2)/10^9,0)</f>
        <v>1.00626004</v>
      </c>
      <c r="BC1338" s="160">
        <f>IF($AY$1129&gt;0,'Assumptions (Nuclear)'!Z11*Model!$AY$1129*AVERAGE('Assumptions (Nuclear)'!$AR$2:$AW$2)/10^9,0)</f>
        <v>0.9056340361</v>
      </c>
      <c r="BD1338" s="160">
        <f>IF($AY$1129&gt;0,'Assumptions (Nuclear)'!AA11*Model!$AY$1129*AVERAGE('Assumptions (Nuclear)'!$AR$2:$AW$2)/10^9,0)</f>
        <v>0.8141558506</v>
      </c>
      <c r="BE1338" s="160">
        <f>IF($AY$1129&gt;0,'Assumptions (Nuclear)'!AB11*Model!$AY$1129*AVERAGE('Assumptions (Nuclear)'!$AR$2:$AW$2)/10^9,0)</f>
        <v>0.7710304203</v>
      </c>
      <c r="BF1338" s="160">
        <f>IF($AY$1129&gt;0,'Assumptions (Nuclear)'!AC11*Model!$AY$1129*AVERAGE('Assumptions (Nuclear)'!$AR$2:$AW$2)/10^9,0)</f>
        <v>0.7710304203</v>
      </c>
      <c r="BG1338" s="160">
        <f>IF($AY$1129&gt;0,'Assumptions (Nuclear)'!AD11*Model!$AY$1129*AVERAGE('Assumptions (Nuclear)'!$AR$2:$AW$2)/10^9,0)</f>
        <v>0.7723372516</v>
      </c>
      <c r="BH1338" s="160">
        <f>IF($AY$1129&gt;0,'Assumptions (Nuclear)'!AE11*Model!$AY$1129*AVERAGE('Assumptions (Nuclear)'!$AR$2:$AW$2)/10^9,0)</f>
        <v>0.7710304203</v>
      </c>
      <c r="BI1338" s="160">
        <f>IF($AY$1129&gt;0,'Assumptions (Nuclear)'!AF11*Model!$AY$1129*AVERAGE('Assumptions (Nuclear)'!$AR$2:$AW$2)/10^9,0)</f>
        <v>0.7723372516</v>
      </c>
      <c r="BJ1338" s="160">
        <f>IF($AY$1129&gt;0,'Assumptions (Nuclear)'!AG11*Model!$AY$1129*AVERAGE('Assumptions (Nuclear)'!$AR$2:$AW$2)/10^9,0)</f>
        <v>0.7710304203</v>
      </c>
      <c r="BK1338" s="160">
        <f>IF($AY$1129&gt;0,'Assumptions (Nuclear)'!AH11*Model!$AY$1129*AVERAGE('Assumptions (Nuclear)'!$AR$2:$AW$2)/10^9,0)</f>
        <v>0.7723372516</v>
      </c>
      <c r="BL1338" s="160">
        <f>IF($AY$1129&gt;0,'Assumptions (Nuclear)'!AI11*Model!$AY$1129*AVERAGE('Assumptions (Nuclear)'!$AR$2:$AW$2)/10^9,0)</f>
        <v>0.7710304203</v>
      </c>
      <c r="BM1338" s="160">
        <f>IF($AY$1129&gt;0,'Assumptions (Nuclear)'!AJ11*Model!$AY$1129*AVERAGE('Assumptions (Nuclear)'!$AR$2:$AW$2)/10^9,0)</f>
        <v>0.7723372516</v>
      </c>
      <c r="BN1338" s="160">
        <f>IF($AY$1129&gt;0,'Assumptions (Nuclear)'!AK11*Model!$AY$1129*AVERAGE('Assumptions (Nuclear)'!$AR$2:$AW$2)/10^9,0)</f>
        <v>0.3855152102</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1.125153547</v>
      </c>
      <c r="BA1339" s="160">
        <f>IF($AZ$1129&gt;0,'Assumptions (Nuclear)'!W11*Model!$AZ$1129*AVERAGE('Assumptions (Nuclear)'!$AS$2:$AX$2)/10^9,0)</f>
        <v>2.137791739</v>
      </c>
      <c r="BB1339" s="160">
        <f>IF($AZ$1129&gt;0,'Assumptions (Nuclear)'!X11*Model!$AZ$1129*AVERAGE('Assumptions (Nuclear)'!$AS$2:$AX$2)/10^9,0)</f>
        <v>1.924012565</v>
      </c>
      <c r="BC1339" s="160">
        <f>IF($AZ$1129&gt;0,'Assumptions (Nuclear)'!Y11*Model!$AZ$1129*AVERAGE('Assumptions (Nuclear)'!$AS$2:$AX$2)/10^9,0)</f>
        <v>1.732736462</v>
      </c>
      <c r="BD1339" s="160">
        <f>IF($AZ$1129&gt;0,'Assumptions (Nuclear)'!Z11*Model!$AZ$1129*AVERAGE('Assumptions (Nuclear)'!$AS$2:$AX$2)/10^9,0)</f>
        <v>1.559462816</v>
      </c>
      <c r="BE1339" s="160">
        <f>IF($AZ$1129&gt;0,'Assumptions (Nuclear)'!AA11*Model!$AZ$1129*AVERAGE('Assumptions (Nuclear)'!$AS$2:$AX$2)/10^9,0)</f>
        <v>1.401941319</v>
      </c>
      <c r="BF1339" s="160">
        <f>IF($AZ$1129&gt;0,'Assumptions (Nuclear)'!AB11*Model!$AZ$1129*AVERAGE('Assumptions (Nuclear)'!$AS$2:$AX$2)/10^9,0)</f>
        <v>1.327681185</v>
      </c>
      <c r="BG1339" s="160">
        <f>IF($AZ$1129&gt;0,'Assumptions (Nuclear)'!AC11*Model!$AZ$1129*AVERAGE('Assumptions (Nuclear)'!$AS$2:$AX$2)/10^9,0)</f>
        <v>1.327681185</v>
      </c>
      <c r="BH1339" s="160">
        <f>IF($AZ$1129&gt;0,'Assumptions (Nuclear)'!AD11*Model!$AZ$1129*AVERAGE('Assumptions (Nuclear)'!$AS$2:$AX$2)/10^9,0)</f>
        <v>1.329931492</v>
      </c>
      <c r="BI1339" s="160">
        <f>IF($AZ$1129&gt;0,'Assumptions (Nuclear)'!AE11*Model!$AZ$1129*AVERAGE('Assumptions (Nuclear)'!$AS$2:$AX$2)/10^9,0)</f>
        <v>1.327681185</v>
      </c>
      <c r="BJ1339" s="160">
        <f>IF($AZ$1129&gt;0,'Assumptions (Nuclear)'!AF11*Model!$AZ$1129*AVERAGE('Assumptions (Nuclear)'!$AS$2:$AX$2)/10^9,0)</f>
        <v>1.329931492</v>
      </c>
      <c r="BK1339" s="160">
        <f>IF($AZ$1129&gt;0,'Assumptions (Nuclear)'!AG11*Model!$AZ$1129*AVERAGE('Assumptions (Nuclear)'!$AS$2:$AX$2)/10^9,0)</f>
        <v>1.327681185</v>
      </c>
      <c r="BL1339" s="160">
        <f>IF($AZ$1129&gt;0,'Assumptions (Nuclear)'!AH11*Model!$AZ$1129*AVERAGE('Assumptions (Nuclear)'!$AS$2:$AX$2)/10^9,0)</f>
        <v>1.329931492</v>
      </c>
      <c r="BM1339" s="160">
        <f>IF($AZ$1129&gt;0,'Assumptions (Nuclear)'!AI11*Model!$AZ$1129*AVERAGE('Assumptions (Nuclear)'!$AS$2:$AX$2)/10^9,0)</f>
        <v>1.327681185</v>
      </c>
      <c r="BN1339" s="160">
        <f>IF($AZ$1129&gt;0,'Assumptions (Nuclear)'!AJ11*Model!$AZ$1129*AVERAGE('Assumptions (Nuclear)'!$AS$2:$AX$2)/10^9,0)</f>
        <v>1.329931492</v>
      </c>
      <c r="BO1339" s="160">
        <f>IF($AZ$1129&gt;0,'Assumptions (Nuclear)'!AK11*Model!$AZ$1129*AVERAGE('Assumptions (Nuclear)'!$AS$2:$AX$2)/10^9,0)</f>
        <v>0.6638405925</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0.04446210429</v>
      </c>
      <c r="BB1340" s="160">
        <f>IF($BA$1129&gt;0,'Assumptions (Nuclear)'!W11*Model!$BA$1129*AVERAGE('Assumptions (Nuclear)'!$AT$2:$AY$2)/10^9,0)</f>
        <v>0.08447799815</v>
      </c>
      <c r="BC1340" s="160">
        <f>IF($BA$1129&gt;0,'Assumptions (Nuclear)'!X11*Model!$BA$1129*AVERAGE('Assumptions (Nuclear)'!$AT$2:$AY$2)/10^9,0)</f>
        <v>0.07603019834</v>
      </c>
      <c r="BD1340" s="160">
        <f>IF($BA$1129&gt;0,'Assumptions (Nuclear)'!Y11*Model!$BA$1129*AVERAGE('Assumptions (Nuclear)'!$AT$2:$AY$2)/10^9,0)</f>
        <v>0.06847164061</v>
      </c>
      <c r="BE1340" s="160">
        <f>IF($BA$1129&gt;0,'Assumptions (Nuclear)'!Z11*Model!$BA$1129*AVERAGE('Assumptions (Nuclear)'!$AT$2:$AY$2)/10^9,0)</f>
        <v>0.06162447655</v>
      </c>
      <c r="BF1340" s="160">
        <f>IF($BA$1129&gt;0,'Assumptions (Nuclear)'!AA11*Model!$BA$1129*AVERAGE('Assumptions (Nuclear)'!$AT$2:$AY$2)/10^9,0)</f>
        <v>0.05539978195</v>
      </c>
      <c r="BG1340" s="160">
        <f>IF($BA$1129&gt;0,'Assumptions (Nuclear)'!AB11*Model!$BA$1129*AVERAGE('Assumptions (Nuclear)'!$AT$2:$AY$2)/10^9,0)</f>
        <v>0.05246528306</v>
      </c>
      <c r="BH1340" s="160">
        <f>IF($BA$1129&gt;0,'Assumptions (Nuclear)'!AC11*Model!$BA$1129*AVERAGE('Assumptions (Nuclear)'!$AT$2:$AY$2)/10^9,0)</f>
        <v>0.05246528306</v>
      </c>
      <c r="BI1340" s="160">
        <f>IF($BA$1129&gt;0,'Assumptions (Nuclear)'!AD11*Model!$BA$1129*AVERAGE('Assumptions (Nuclear)'!$AT$2:$AY$2)/10^9,0)</f>
        <v>0.05255420727</v>
      </c>
      <c r="BJ1340" s="160">
        <f>IF($BA$1129&gt;0,'Assumptions (Nuclear)'!AE11*Model!$BA$1129*AVERAGE('Assumptions (Nuclear)'!$AT$2:$AY$2)/10^9,0)</f>
        <v>0.05246528306</v>
      </c>
      <c r="BK1340" s="160">
        <f>IF($BA$1129&gt;0,'Assumptions (Nuclear)'!AF11*Model!$BA$1129*AVERAGE('Assumptions (Nuclear)'!$AT$2:$AY$2)/10^9,0)</f>
        <v>0.05255420727</v>
      </c>
      <c r="BL1340" s="160">
        <f>IF($BA$1129&gt;0,'Assumptions (Nuclear)'!AG11*Model!$BA$1129*AVERAGE('Assumptions (Nuclear)'!$AT$2:$AY$2)/10^9,0)</f>
        <v>0.05246528306</v>
      </c>
      <c r="BM1340" s="160">
        <f>IF($BA$1129&gt;0,'Assumptions (Nuclear)'!AH11*Model!$BA$1129*AVERAGE('Assumptions (Nuclear)'!$AT$2:$AY$2)/10^9,0)</f>
        <v>0.05255420727</v>
      </c>
      <c r="BN1340" s="160">
        <f>IF($BA$1129&gt;0,'Assumptions (Nuclear)'!AI11*Model!$BA$1129*AVERAGE('Assumptions (Nuclear)'!$AT$2:$AY$2)/10^9,0)</f>
        <v>0.05246528306</v>
      </c>
      <c r="BO1340" s="160">
        <f>IF($BA$1129&gt;0,'Assumptions (Nuclear)'!AJ11*Model!$BA$1129*AVERAGE('Assumptions (Nuclear)'!$AT$2:$AY$2)/10^9,0)</f>
        <v>0.05255420727</v>
      </c>
      <c r="BP1340" s="160">
        <f>IF($BA$1129&gt;0,'Assumptions (Nuclear)'!AK11*Model!$BA$1129*AVERAGE('Assumptions (Nuclear)'!$AT$2:$AY$2)/10^9,0)</f>
        <v>0.02623264153</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4.827794972</v>
      </c>
      <c r="D1341" s="160">
        <f>IF(Model!D1127+Model!D1128-D1124-Model!D1125-Model!D1126-D1289+D1237&gt;0,(1-'Assumptions (Nuclear)'!C29)*(Model!D1127+Model!D1128-D1124-Model!D1125-Model!D1126-D1289+D1237)+D1289-D1184+D1185,Model!D1127+Model!D1128-D1124-Model!D1125-Model!D1126+D1237-D1184+D1185)</f>
        <v>5.045516712</v>
      </c>
      <c r="E1341" s="160">
        <f>IF(Model!E1127+Model!E1128-E1124-Model!E1125-Model!E1126-E1289+E1237&gt;0,(1-'Assumptions (Nuclear)'!D29)*(Model!E1127+Model!E1128-E1124-Model!E1125-Model!E1126-E1289+E1237)+E1289-E1184+E1185,Model!E1127+Model!E1128-E1124-Model!E1125-Model!E1126+E1237-E1184+E1185)</f>
        <v>4.329386821</v>
      </c>
      <c r="F1341" s="160">
        <f>IF(Model!F1127+Model!F1128-F1124-Model!F1125-Model!F1126-F1289+F1237&gt;0,(1-'Assumptions (Nuclear)'!E29)*(Model!F1127+Model!F1128-F1124-Model!F1125-Model!F1126-F1289+F1237)+F1289-F1184+F1185,Model!F1127+Model!F1128-F1124-Model!F1125-Model!F1126+F1237-F1184+F1185)</f>
        <v>5.962314715</v>
      </c>
      <c r="G1341" s="160">
        <f>IF(Model!G1127+Model!G1128-G1124-Model!G1125-Model!G1126-G1289+G1237&gt;0,(1-'Assumptions (Nuclear)'!F29)*(Model!G1127+Model!G1128-G1124-Model!G1125-Model!G1126-G1289+G1237)+G1289-G1184+G1185,Model!G1127+Model!G1128-G1124-Model!G1125-Model!G1126+G1237-G1184+G1185)</f>
        <v>6.600225677</v>
      </c>
      <c r="H1341" s="160">
        <f>IF(Model!H1127+Model!H1128-H1124-Model!H1125-Model!H1126-H1289+H1237&gt;0,(1-'Assumptions (Nuclear)'!G29)*(Model!H1127+Model!H1128-H1124-Model!H1125-Model!H1126-H1289+H1237)+H1289-H1184+H1185,Model!H1127+Model!H1128-H1124-Model!H1125-Model!H1126+H1237-H1184+H1185)</f>
        <v>8.626006534</v>
      </c>
      <c r="I1341" s="160">
        <f>IF(Model!I1127+Model!I1128-I1124-Model!I1125-Model!I1126-I1289+I1237&gt;0,(1-'Assumptions (Nuclear)'!H29)*(Model!I1127+Model!I1128-I1124-Model!I1125-Model!I1126-I1289+I1237)+I1289-I1184+I1185,Model!I1127+Model!I1128-I1124-Model!I1125-Model!I1126+I1237-I1184+I1185)</f>
        <v>7.159121234</v>
      </c>
      <c r="J1341" s="160">
        <f>IF(Model!J1127+Model!J1128-J1124-Model!J1125-Model!J1126-J1289+J1237&gt;0,(1-'Assumptions (Nuclear)'!I29)*(Model!J1127+Model!J1128-J1124-Model!J1125-Model!J1126-J1289+J1237)+J1289-J1184+J1185,Model!J1127+Model!J1128-J1124-Model!J1125-Model!J1126+J1237-J1184+J1185)</f>
        <v>8.238323596</v>
      </c>
      <c r="K1341" s="160">
        <f>IF(Model!K1127+Model!K1128-K1124-Model!K1125-Model!K1126-K1289+K1237&gt;0,(1-'Assumptions (Nuclear)'!J29)*(Model!K1127+Model!K1128-K1124-Model!K1125-Model!K1126-K1289+K1237)+K1289-K1184+K1185,Model!K1127+Model!K1128-K1124-Model!K1125-Model!K1126+K1237-K1184+K1185)</f>
        <v>9.976107894</v>
      </c>
      <c r="L1341" s="160">
        <f>IF(Model!L1127+Model!L1128-L1124-Model!L1125-Model!L1126-L1289+L1237&gt;0,(1-'Assumptions (Nuclear)'!K29)*(Model!L1127+Model!L1128-L1124-Model!L1125-Model!L1126-L1289+L1237)+L1289-L1184+L1185,Model!L1127+Model!L1128-L1124-Model!L1125-Model!L1126+L1237-L1184+L1185)</f>
        <v>6.107873126</v>
      </c>
      <c r="M1341" s="160">
        <f>IF(Model!M1127+Model!M1128-M1124-Model!M1125-Model!M1126-M1289+M1237&gt;0,(1-'Assumptions (Nuclear)'!L29)*(Model!M1127+Model!M1128-M1124-Model!M1125-Model!M1126-M1289+M1237)+M1289-M1184+M1185,Model!M1127+Model!M1128-M1124-Model!M1125-Model!M1126+M1237-M1184+M1185)</f>
        <v>5.286684642</v>
      </c>
      <c r="N1341" s="160">
        <f>IF(Model!N1127+Model!N1128-N1124-Model!N1125-Model!N1126-N1289+N1237&gt;0,(1-'Assumptions (Nuclear)'!M29)*(Model!N1127+Model!N1128-N1124-Model!N1125-Model!N1126-N1289+N1237)+N1289-N1184+N1185,Model!N1127+Model!N1128-N1124-Model!N1125-Model!N1126+N1237-N1184+N1185)</f>
        <v>4.904397878</v>
      </c>
      <c r="O1341" s="160">
        <f>IF(Model!O1127+Model!O1128-O1124-Model!O1125-Model!O1126-O1289+O1237&gt;0,(1-'Assumptions (Nuclear)'!N29)*(Model!O1127+Model!O1128-O1124-Model!O1125-Model!O1126-O1289+O1237)+O1289-O1184+O1185,Model!O1127+Model!O1128-O1124-Model!O1125-Model!O1126+O1237-O1184+O1185)</f>
        <v>3.455566921</v>
      </c>
      <c r="P1341" s="160">
        <f>IF(Model!P1127+Model!P1128-P1124-Model!P1125-Model!P1126-P1289+P1237&gt;0,(1-'Assumptions (Nuclear)'!O29)*(Model!P1127+Model!P1128-P1124-Model!P1125-Model!P1126-P1289+P1237)+P1289-P1184+P1185,Model!P1127+Model!P1128-P1124-Model!P1125-Model!P1126+P1237-P1184+P1185)</f>
        <v>4.432066007</v>
      </c>
      <c r="Q1341" s="160">
        <f>IF(Model!Q1127+Model!Q1128-Q1124-Model!Q1125-Model!Q1126-Q1289+Q1237&gt;0,(1-'Assumptions (Nuclear)'!P29)*(Model!Q1127+Model!Q1128-Q1124-Model!Q1125-Model!Q1126-Q1289+Q1237)+Q1289-Q1184+Q1185,Model!Q1127+Model!Q1128-Q1124-Model!Q1125-Model!Q1126+Q1237-Q1184+Q1185)</f>
        <v>5.05060682</v>
      </c>
      <c r="R1341" s="160">
        <f>IF(Model!R1127+Model!R1128-R1124-Model!R1125-Model!R1126-R1289+R1237&gt;0,(1-'Assumptions (Nuclear)'!Q29)*(Model!R1127+Model!R1128-R1124-Model!R1125-Model!R1126-R1289+R1237)+R1289-R1184+R1185,Model!R1127+Model!R1128-R1124-Model!R1125-Model!R1126+R1237-R1184+R1185)</f>
        <v>3.238657876</v>
      </c>
      <c r="S1341" s="160">
        <f>IF(Model!S1127+Model!S1128-S1124-Model!S1125-Model!S1126-S1289+S1237&gt;0,(1-'Assumptions (Nuclear)'!R29)*(Model!S1127+Model!S1128-S1124-Model!S1125-Model!S1126-S1289+S1237)+S1289-S1184+S1185,Model!S1127+Model!S1128-S1124-Model!S1125-Model!S1126+S1237-S1184+S1185)</f>
        <v>4.379100263</v>
      </c>
      <c r="T1341" s="160">
        <f>IF(Model!T1127+Model!T1128-T1124-Model!T1125-Model!T1126-T1289+T1237&gt;0,(1-'Assumptions (Nuclear)'!S29)*(Model!T1127+Model!T1128-T1124-Model!T1125-Model!T1126-T1289+T1237)+T1289-T1184+T1185,Model!T1127+Model!T1128-T1124-Model!T1125-Model!T1126+T1237-T1184+T1185)</f>
        <v>4.424803495</v>
      </c>
      <c r="U1341" s="160">
        <f>IF(Model!U1127+Model!U1128-U1124-Model!U1125-Model!U1126-U1289+U1237&gt;0,(1-'Assumptions (Nuclear)'!T29)*(Model!U1127+Model!U1128-U1124-Model!U1125-Model!U1126-U1289+U1237)+U1289-U1184+U1185,Model!U1127+Model!U1128-U1124-Model!U1125-Model!U1126+U1237-U1184+U1185)</f>
        <v>5.259574654</v>
      </c>
      <c r="V1341" s="160">
        <f>IF(Model!V1127+Model!V1128-V1124-Model!V1125-Model!V1126-V1289+V1237&gt;0,(1-'Assumptions (Nuclear)'!U29)*(Model!V1127+Model!V1128-V1124-Model!V1125-Model!V1126-V1289+V1237)+V1289-V1184+V1185,Model!V1127+Model!V1128-V1124-Model!V1125-Model!V1126+V1237-V1184+V1185)</f>
        <v>5.355369282</v>
      </c>
      <c r="W1341" s="160">
        <f>IF(Model!W1127+Model!W1128-W1124-Model!W1125-Model!W1126-W1289+W1237&gt;0,(1-'Assumptions (Nuclear)'!V29)*(Model!W1127+Model!W1128-W1124-Model!W1125-Model!W1126-W1289+W1237)+W1289-W1184+W1185,Model!W1127+Model!W1128-W1124-Model!W1125-Model!W1126+W1237-W1184+W1185)</f>
        <v>5.718932929</v>
      </c>
      <c r="X1341" s="160">
        <f>IF(Model!X1127+Model!X1128-X1124-Model!X1125-Model!X1126-X1289+X1237&gt;0,(1-'Assumptions (Nuclear)'!W29)*(Model!X1127+Model!X1128-X1124-Model!X1125-Model!X1126-X1289+X1237)+X1289-X1184+X1185,Model!X1127+Model!X1128-X1124-Model!X1125-Model!X1126+X1237-X1184+X1185)</f>
        <v>5.783227291</v>
      </c>
      <c r="Y1341" s="160">
        <f>IF(Model!Y1127+Model!Y1128-Y1124-Model!Y1125-Model!Y1126-Y1289+Y1237&gt;0,(1-'Assumptions (Nuclear)'!X29)*(Model!Y1127+Model!Y1128-Y1124-Model!Y1125-Model!Y1126-Y1289+Y1237)+Y1289-Y1184+Y1185,Model!Y1127+Model!Y1128-Y1124-Model!Y1125-Model!Y1126+Y1237-Y1184+Y1185)</f>
        <v>5.879728622</v>
      </c>
      <c r="Z1341" s="160">
        <f>IF(Model!Z1127+Model!Z1128-Z1124-Model!Z1125-Model!Z1126-Z1289+Z1237&gt;0,(1-'Assumptions (Nuclear)'!Y29)*(Model!Z1127+Model!Z1128-Z1124-Model!Z1125-Model!Z1126-Z1289+Z1237)+Z1289-Z1184+Z1185,Model!Z1127+Model!Z1128-Z1124-Model!Z1125-Model!Z1126+Z1237-Z1184+Z1185)</f>
        <v>6.069697572</v>
      </c>
      <c r="AA1341" s="160">
        <f>IF(Model!AA1127+Model!AA1128-AA1124-Model!AA1125-Model!AA1126-AA1289+AA1237&gt;0,(1-'Assumptions (Nuclear)'!Z29)*(Model!AA1127+Model!AA1128-AA1124-Model!AA1125-Model!AA1126-AA1289+AA1237)+AA1289-AA1184+AA1185,Model!AA1127+Model!AA1128-AA1124-Model!AA1125-Model!AA1126+AA1237-AA1184+AA1185)</f>
        <v>6.296902275</v>
      </c>
      <c r="AB1341" s="160">
        <f>IF(Model!AB1127+Model!AB1128-AB1124-Model!AB1125-Model!AB1126-AB1289+AB1237&gt;0,(1-'Assumptions (Nuclear)'!AA29)*(Model!AB1127+Model!AB1128-AB1124-Model!AB1125-Model!AB1126-AB1289+AB1237)+AB1289-AB1184+AB1185,Model!AB1127+Model!AB1128-AB1124-Model!AB1125-Model!AB1126+AB1237-AB1184+AB1185)</f>
        <v>6.649145312</v>
      </c>
      <c r="AC1341" s="160">
        <f>IF(Model!AC1127+Model!AC1128-AC1124-Model!AC1125-Model!AC1126-AC1289+AC1237&gt;0,(1-'Assumptions (Nuclear)'!AB29)*(Model!AC1127+Model!AC1128-AC1124-Model!AC1125-Model!AC1126-AC1289+AC1237)+AC1289-AC1184+AC1185,Model!AC1127+Model!AC1128-AC1124-Model!AC1125-Model!AC1126+AC1237-AC1184+AC1185)</f>
        <v>6.849690294</v>
      </c>
      <c r="AD1341" s="160">
        <f>IF(Model!AD1127+Model!AD1128-AD1124-Model!AD1125-Model!AD1126-AD1289+AD1237&gt;0,(1-'Assumptions (Nuclear)'!AC29)*(Model!AD1127+Model!AD1128-AD1124-Model!AD1125-Model!AD1126-AD1289+AD1237)+AD1289-AD1184+AD1185,Model!AD1127+Model!AD1128-AD1124-Model!AD1125-Model!AD1126+AD1237-AD1184+AD1185)</f>
        <v>6.45497674</v>
      </c>
      <c r="AE1341" s="160">
        <f>IF(Model!AE1127+Model!AE1128-AE1124-Model!AE1125-Model!AE1126-AE1289+AE1237&gt;0,(1-'Assumptions (Nuclear)'!AD29)*(Model!AE1127+Model!AE1128-AE1124-Model!AE1125-Model!AE1126-AE1289+AE1237)+AE1289-AE1184+AE1185,Model!AE1127+Model!AE1128-AE1124-Model!AE1125-Model!AE1126+AE1237-AE1184+AE1185)</f>
        <v>6.654989083</v>
      </c>
      <c r="AF1341" s="160">
        <f>IF(Model!AF1127+Model!AF1128-AF1124-Model!AF1125-Model!AF1126-AF1289+AF1237&gt;0,(1-'Assumptions (Nuclear)'!AE29)*(Model!AF1127+Model!AF1128-AF1124-Model!AF1125-Model!AF1126-AF1289+AF1237)+AF1289-AF1184+AF1185,Model!AF1127+Model!AF1128-AF1124-Model!AF1125-Model!AF1126+AF1237-AF1184+AF1185)</f>
        <v>6.129862469</v>
      </c>
      <c r="AG1341" s="160">
        <f>IF(Model!AG1127+Model!AG1128-AG1124-Model!AG1125-Model!AG1126-AG1289+AG1237&gt;0,(1-'Assumptions (Nuclear)'!AF29)*(Model!AG1127+Model!AG1128-AG1124-Model!AG1125-Model!AG1126-AG1289+AG1237)+AG1289-AG1184+AG1185,Model!AG1127+Model!AG1128-AG1124-Model!AG1125-Model!AG1126+AG1237-AG1184+AG1185)</f>
        <v>3.858820576</v>
      </c>
      <c r="AH1341" s="160">
        <f>IF(Model!AH1127+Model!AH1128-AH1124-Model!AH1125-Model!AH1126-AH1289+AH1237&gt;0,(1-'Assumptions (Nuclear)'!AG29)*(Model!AH1127+Model!AH1128-AH1124-Model!AH1125-Model!AH1126-AH1289+AH1237)+AH1289-AH1184+AH1185,Model!AH1127+Model!AH1128-AH1124-Model!AH1125-Model!AH1126+AH1237-AH1184+AH1185)</f>
        <v>1.749098866</v>
      </c>
      <c r="AI1341" s="160">
        <f>IF(Model!AI1127+Model!AI1128-AI1124-Model!AI1125-Model!AI1126-AI1289+AI1237&gt;0,(1-'Assumptions (Nuclear)'!AH29)*(Model!AI1127+Model!AI1128-AI1124-Model!AI1125-Model!AI1126-AI1289+AI1237)+AI1289-AI1184+AI1185,Model!AI1127+Model!AI1128-AI1124-Model!AI1125-Model!AI1126+AI1237-AI1184+AI1185)</f>
        <v>1.823640166</v>
      </c>
      <c r="AJ1341" s="160">
        <f>IF(Model!AJ1127+Model!AJ1128-AJ1124-Model!AJ1125-Model!AJ1126-AJ1289+AJ1237&gt;0,(1-'Assumptions (Nuclear)'!AI29)*(Model!AJ1127+Model!AJ1128-AJ1124-Model!AJ1125-Model!AJ1126-AJ1289+AJ1237)+AJ1289-AJ1184+AJ1185,Model!AJ1127+Model!AJ1128-AJ1124-Model!AJ1125-Model!AJ1126+AJ1237-AJ1184+AJ1185)</f>
        <v>-0.2413717985</v>
      </c>
      <c r="AK1341" s="160">
        <f>IF(Model!AK1127+Model!AK1128-AK1124-Model!AK1125-Model!AK1126-AK1289+AK1237&gt;0,(1-'Assumptions (Nuclear)'!AJ29)*(Model!AK1127+Model!AK1128-AK1124-Model!AK1125-Model!AK1126-AK1289+AK1237)+AK1289-AK1184+AK1185,Model!AK1127+Model!AK1128-AK1124-Model!AK1125-Model!AK1126+AK1237-AK1184+AK1185)</f>
        <v>-0.08837558285</v>
      </c>
      <c r="AL1341" s="160">
        <f>IF(Model!AL1127+Model!AL1128-AL1124-Model!AL1125-Model!AL1126-AL1289+AL1237&gt;0,(1-'Assumptions (Nuclear)'!AK29)*(Model!AL1127+Model!AL1128-AL1124-Model!AL1125-Model!AL1126-AL1289+AL1237)+AL1289-AL1184+AL1185,Model!AL1127+Model!AL1128-AL1124-Model!AL1125-Model!AL1126+AL1237-AL1184+AL1185)</f>
        <v>-0.1375151559</v>
      </c>
      <c r="AM1341" s="160">
        <f>IF(Model!AM1127+Model!AM1128-AM1124-Model!AM1125-Model!AM1126-AM1289+AM1237&gt;0,(1-'Assumptions (Nuclear)'!AL29)*(Model!AM1127+Model!AM1128-AM1124-Model!AM1125-Model!AM1126-AM1289+AM1237)+AM1289-AM1184+AM1185,Model!AM1127+Model!AM1128-AM1124-Model!AM1125-Model!AM1126+AM1237-AM1184+AM1185)</f>
        <v>2.228624541</v>
      </c>
      <c r="AN1341" s="160">
        <f>IF(Model!AN1127+Model!AN1128-AN1124-Model!AN1125-Model!AN1126-AN1289+AN1237&gt;0,(1-'Assumptions (Nuclear)'!AM29)*(Model!AN1127+Model!AN1128-AN1124-Model!AN1125-Model!AN1126-AN1289+AN1237)+AN1289-AN1184+AN1185,Model!AN1127+Model!AN1128-AN1124-Model!AN1125-Model!AN1126+AN1237-AN1184+AN1185)</f>
        <v>1.754873611</v>
      </c>
      <c r="AO1341" s="160">
        <f>IF(Model!AO1127+Model!AO1128-AO1124-Model!AO1125-Model!AO1126-AO1289+AO1237&gt;0,(1-'Assumptions (Nuclear)'!AN29)*(Model!AO1127+Model!AO1128-AO1124-Model!AO1125-Model!AO1126-AO1289+AO1237)+AO1289-AO1184+AO1185,Model!AO1127+Model!AO1128-AO1124-Model!AO1125-Model!AO1126+AO1237-AO1184+AO1185)</f>
        <v>1.070045132</v>
      </c>
      <c r="AP1341" s="160">
        <f>IF(Model!AP1127+Model!AP1128-AP1124-Model!AP1125-Model!AP1126-AP1289+AP1237&gt;0,(1-'Assumptions (Nuclear)'!AO29)*(Model!AP1127+Model!AP1128-AP1124-Model!AP1125-Model!AP1126-AP1289+AP1237)+AP1289-AP1184+AP1185,Model!AP1127+Model!AP1128-AP1124-Model!AP1125-Model!AP1126+AP1237-AP1184+AP1185)</f>
        <v>3.499114296</v>
      </c>
      <c r="AQ1341" s="160">
        <f>IF(Model!AQ1127+Model!AQ1128-AQ1124-Model!AQ1125-Model!AQ1126-AQ1289+AQ1237&gt;0,(1-'Assumptions (Nuclear)'!AP29)*(Model!AQ1127+Model!AQ1128-AQ1124-Model!AQ1125-Model!AQ1126-AQ1289+AQ1237)+AQ1289-AQ1184+AQ1185,Model!AQ1127+Model!AQ1128-AQ1124-Model!AQ1125-Model!AQ1126+AQ1237-AQ1184+AQ1185)</f>
        <v>1.791512385</v>
      </c>
      <c r="AR1341" s="160">
        <f>IF(Model!AR1127+Model!AR1128-AR1124-Model!AR1125-Model!AR1126-AR1289+AR1237&gt;0,(1-'Assumptions (Nuclear)'!AQ29)*(Model!AR1127+Model!AR1128-AR1124-Model!AR1125-Model!AR1126-AR1289+AR1237)+AR1289-AR1184+AR1185,Model!AR1127+Model!AR1128-AR1124-Model!AR1125-Model!AR1126+AR1237-AR1184+AR1185)</f>
        <v>-0.02826919011</v>
      </c>
      <c r="AS1341" s="160">
        <f>IF(Model!AS1127+Model!AS1128-AS1124-Model!AS1125-Model!AS1126-AS1289+AS1237&gt;0,(1-'Assumptions (Nuclear)'!AR29)*(Model!AS1127+Model!AS1128-AS1124-Model!AS1125-Model!AS1126-AS1289+AS1237)+AS1289-AS1184+AS1185,Model!AS1127+Model!AS1128-AS1124-Model!AS1125-Model!AS1126+AS1237-AS1184+AS1185)</f>
        <v>-1.017431154</v>
      </c>
      <c r="AT1341" s="160">
        <f>IF(Model!AT1127+Model!AT1128-AT1124-Model!AT1125-Model!AT1126-AT1289+AT1237&gt;0,(1-'Assumptions (Nuclear)'!AS29)*(Model!AT1127+Model!AT1128-AT1124-Model!AT1125-Model!AT1126-AT1289+AT1237)+AT1289-AT1184+AT1185,Model!AT1127+Model!AT1128-AT1124-Model!AT1125-Model!AT1126+AT1237-AT1184+AT1185)</f>
        <v>-0.400458734</v>
      </c>
      <c r="AU1341" s="160">
        <f>IF(Model!AU1127+Model!AU1128-AU1124-Model!AU1125-Model!AU1126-AU1289+AU1237&gt;0,(1-'Assumptions (Nuclear)'!AT29)*(Model!AU1127+Model!AU1128-AU1124-Model!AU1125-Model!AU1126-AU1289+AU1237)+AU1289-AU1184+AU1185,Model!AU1127+Model!AU1128-AU1124-Model!AU1125-Model!AU1126+AU1237-AU1184+AU1185)</f>
        <v>1.06307142</v>
      </c>
      <c r="AV1341" s="160">
        <f>IF(Model!AV1127+Model!AV1128-AV1124-Model!AV1125-Model!AV1126-AV1289+AV1237&gt;0,(1-'Assumptions (Nuclear)'!AU29)*(Model!AV1127+Model!AV1128-AV1124-Model!AV1125-Model!AV1126-AV1289+AV1237)+AV1289-AV1184+AV1185,Model!AV1127+Model!AV1128-AV1124-Model!AV1125-Model!AV1126+AV1237-AV1184+AV1185)</f>
        <v>1.450893096</v>
      </c>
      <c r="AW1341" s="160">
        <f>IF(Model!AW1127+Model!AW1128-AW1124-Model!AW1125-Model!AW1126-AW1289+AW1237&gt;0,(1-'Assumptions (Nuclear)'!AV29)*(Model!AW1127+Model!AW1128-AW1124-Model!AW1125-Model!AW1126-AW1289+AW1237)+AW1289-AW1184+AW1185,Model!AW1127+Model!AW1128-AW1124-Model!AW1125-Model!AW1126+AW1237-AW1184+AW1185)</f>
        <v>3.507427335</v>
      </c>
      <c r="AX1341" s="160">
        <f>IF(Model!AX1127+Model!AX1128-AX1124-Model!AX1125-Model!AX1126-AX1289+AX1237&gt;0,(1-'Assumptions (Nuclear)'!AW29)*(Model!AX1127+Model!AX1128-AX1124-Model!AX1125-Model!AX1126-AX1289+AX1237)+AX1289-AX1184+AX1185,Model!AX1127+Model!AX1128-AX1124-Model!AX1125-Model!AX1126+AX1237-AX1184+AX1185)</f>
        <v>6.227440992</v>
      </c>
      <c r="AY1341" s="160">
        <f>IF(Model!AY1127+Model!AY1128-AY1124-Model!AY1125-Model!AY1126-AY1289+AY1237&gt;0,(1-'Assumptions (Nuclear)'!AX29)*(Model!AY1127+Model!AY1128-AY1124-Model!AY1125-Model!AY1126-AY1289+AY1237)+AY1289-AY1184+AY1185,Model!AY1127+Model!AY1128-AY1124-Model!AY1125-Model!AY1126+AY1237-AY1184+AY1185)</f>
        <v>8.378340332</v>
      </c>
      <c r="AZ1341" s="160">
        <f>IF(Model!AZ1127+Model!AZ1128-AZ1124-Model!AZ1125-Model!AZ1126-AZ1289+AZ1237&gt;0,(1-'Assumptions (Nuclear)'!AY29)*(Model!AZ1127+Model!AZ1128-AZ1124-Model!AZ1125-Model!AZ1126-AZ1289+AZ1237)+AZ1289-AZ1184+AZ1185,Model!AZ1127+Model!AZ1128-AZ1124-Model!AZ1125-Model!AZ1126+AZ1237-AZ1184+AZ1185)</f>
        <v>10.71246955</v>
      </c>
      <c r="BA1341" s="160">
        <f>IF(Model!BA1127+Model!BA1128-BA1124-Model!BA1125-Model!BA1126-BA1289+BA1237&gt;0,(1-'Assumptions (Nuclear)'!AZ29)*(Model!BA1127+Model!BA1128-BA1124-Model!BA1125-Model!BA1126-BA1289+BA1237)+BA1289-BA1184+BA1185,Model!BA1127+Model!BA1128-BA1124-Model!BA1125-Model!BA1126+BA1237-BA1184+BA1185)</f>
        <v>11.57329663</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2.599581908</v>
      </c>
      <c r="D1342" s="160">
        <f>IF(Model!D1127+Model!D1128-D1124-Model!D1125-Model!D1126-D1289+D1237&gt;0,'Assumptions (Nuclear)'!C29*(Model!D1127+Model!D1128-D1124-Model!D1125-Model!D1126-D1289+D1237)-'Assumptions (Nuclear)'!C30*Model!D1123/10^3,-'Assumptions (Nuclear)'!C30*Model!D1123/10^3)</f>
        <v>2.716816691</v>
      </c>
      <c r="E1342" s="160">
        <f>IF(Model!E1127+Model!E1128-E1124-Model!E1125-Model!E1126-E1289+E1237&gt;0,'Assumptions (Nuclear)'!D29*(Model!E1127+Model!E1128-E1124-Model!E1125-Model!E1126-E1289+E1237)-'Assumptions (Nuclear)'!D30*Model!E1123/10^3,-'Assumptions (Nuclear)'!D30*Model!E1123/10^3)</f>
        <v>2.331208288</v>
      </c>
      <c r="F1342" s="160">
        <f>IF(Model!F1127+Model!F1128-F1124-Model!F1125-Model!F1126-F1289+F1237&gt;0,'Assumptions (Nuclear)'!E29*(Model!F1127+Model!F1128-F1124-Model!F1125-Model!F1126-F1289+F1237)-'Assumptions (Nuclear)'!E30*Model!F1123/10^3,-'Assumptions (Nuclear)'!E30*Model!F1123/10^3)</f>
        <v>3.210477154</v>
      </c>
      <c r="G1342" s="160">
        <f>IF(Model!G1127+Model!G1128-G1124-Model!G1125-Model!G1126-G1289+G1237&gt;0,'Assumptions (Nuclear)'!F29*(Model!G1127+Model!G1128-G1124-Model!G1125-Model!G1126-G1289+G1237)-'Assumptions (Nuclear)'!F30*Model!G1123/10^3,-'Assumptions (Nuclear)'!F30*Model!G1123/10^3)</f>
        <v>3.553967672</v>
      </c>
      <c r="H1342" s="160">
        <f>IF(Model!H1127+Model!H1128-H1124-Model!H1125-Model!H1126-H1289+H1237&gt;0,'Assumptions (Nuclear)'!G29*(Model!H1127+Model!H1128-H1124-Model!H1125-Model!H1126-H1289+H1237)-'Assumptions (Nuclear)'!G30*Model!H1123/10^3,-'Assumptions (Nuclear)'!G30*Model!H1123/10^3)</f>
        <v>4.644772749</v>
      </c>
      <c r="I1342" s="160">
        <f>IF(Model!I1127+Model!I1128-I1124-Model!I1125-Model!I1126-I1289+I1237&gt;0,'Assumptions (Nuclear)'!H29*(Model!I1127+Model!I1128-I1124-Model!I1125-Model!I1126-I1289+I1237)-'Assumptions (Nuclear)'!H30*Model!I1123/10^3,-'Assumptions (Nuclear)'!H30*Model!I1123/10^3)</f>
        <v>3.854911434</v>
      </c>
      <c r="J1342" s="160">
        <f>IF(Model!J1127+Model!J1128-J1124-Model!J1125-Model!J1126-J1289+J1237&gt;0,'Assumptions (Nuclear)'!I29*(Model!J1127+Model!J1128-J1124-Model!J1125-Model!J1126-J1289+J1237)-'Assumptions (Nuclear)'!I30*Model!J1123/10^3,-'Assumptions (Nuclear)'!I30*Model!J1123/10^3)</f>
        <v>4.436020398</v>
      </c>
      <c r="K1342" s="160">
        <f>IF(Model!K1127+Model!K1128-K1124-Model!K1125-Model!K1126-K1289+K1237&gt;0,'Assumptions (Nuclear)'!J29*(Model!K1127+Model!K1128-K1124-Model!K1125-Model!K1126-K1289+K1237)-'Assumptions (Nuclear)'!J30*Model!K1123/10^3,-'Assumptions (Nuclear)'!J30*Model!K1123/10^3)</f>
        <v>5.371750404</v>
      </c>
      <c r="L1342" s="160">
        <f>IF(Model!L1127+Model!L1128-L1124-Model!L1125-Model!L1126-L1289+L1237&gt;0,'Assumptions (Nuclear)'!K29*(Model!L1127+Model!L1128-L1124-Model!L1125-Model!L1126-L1289+L1237)-'Assumptions (Nuclear)'!K30*Model!L1123/10^3,-'Assumptions (Nuclear)'!K30*Model!L1123/10^3)</f>
        <v>3.28885476</v>
      </c>
      <c r="M1342" s="160">
        <f>IF(Model!M1127+Model!M1128-M1124-Model!M1125-Model!M1126-M1289+M1237&gt;0,'Assumptions (Nuclear)'!L29*(Model!M1127+Model!M1128-M1124-Model!M1125-Model!M1126-M1289+M1237)-'Assumptions (Nuclear)'!L30*Model!M1123/10^3,-'Assumptions (Nuclear)'!L30*Model!M1123/10^3)</f>
        <v>3.274372825</v>
      </c>
      <c r="N1342" s="160">
        <f>IF(Model!N1127+Model!N1128-N1124-Model!N1125-Model!N1126-N1289+N1237&gt;0,'Assumptions (Nuclear)'!M29*(Model!N1127+Model!N1128-N1124-Model!N1125-Model!N1126-N1289+N1237)-'Assumptions (Nuclear)'!M30*Model!N1123/10^3,-'Assumptions (Nuclear)'!M30*Model!N1123/10^3)</f>
        <v>3.07746032</v>
      </c>
      <c r="O1342" s="160">
        <f>IF(Model!O1127+Model!O1128-O1124-Model!O1125-Model!O1126-O1289+O1237&gt;0,'Assumptions (Nuclear)'!N29*(Model!O1127+Model!O1128-O1124-Model!O1125-Model!O1126-O1289+O1237)-'Assumptions (Nuclear)'!N30*Model!O1123/10^3,-'Assumptions (Nuclear)'!N30*Model!O1123/10^3)</f>
        <v>2.305694456</v>
      </c>
      <c r="P1342" s="160">
        <f>IF(Model!P1127+Model!P1128-P1124-Model!P1125-Model!P1126-P1289+P1237&gt;0,'Assumptions (Nuclear)'!O29*(Model!P1127+Model!P1128-P1124-Model!P1125-Model!P1126-P1289+P1237)-'Assumptions (Nuclear)'!O30*Model!P1123/10^3,-'Assumptions (Nuclear)'!O30*Model!P1123/10^3)</f>
        <v>2.83931117</v>
      </c>
      <c r="Q1342" s="160">
        <f>IF(Model!Q1127+Model!Q1128-Q1124-Model!Q1125-Model!Q1126-Q1289+Q1237&gt;0,'Assumptions (Nuclear)'!P29*(Model!Q1127+Model!Q1128-Q1124-Model!Q1125-Model!Q1126-Q1289+Q1237)-'Assumptions (Nuclear)'!P30*Model!Q1123/10^3,-'Assumptions (Nuclear)'!P30*Model!Q1123/10^3)</f>
        <v>3.18075031</v>
      </c>
      <c r="R1342" s="160">
        <f>IF(Model!R1127+Model!R1128-R1124-Model!R1125-Model!R1126-R1289+R1237&gt;0,'Assumptions (Nuclear)'!Q29*(Model!R1127+Model!R1128-R1124-Model!R1125-Model!R1126-R1289+R1237)-'Assumptions (Nuclear)'!Q30*Model!R1123/10^3,-'Assumptions (Nuclear)'!Q30*Model!R1123/10^3)</f>
        <v>2.241368399</v>
      </c>
      <c r="S1342" s="160">
        <f>IF(Model!S1127+Model!S1128-S1124-Model!S1125-Model!S1126-S1289+S1237&gt;0,'Assumptions (Nuclear)'!R29*(Model!S1127+Model!S1128-S1124-Model!S1125-Model!S1126-S1289+S1237)-'Assumptions (Nuclear)'!R30*Model!S1123/10^3,-'Assumptions (Nuclear)'!R30*Model!S1123/10^3)</f>
        <v>2.28214061</v>
      </c>
      <c r="T1342" s="160">
        <f>IF(Model!T1127+Model!T1128-T1124-Model!T1125-Model!T1126-T1289+T1237&gt;0,'Assumptions (Nuclear)'!S29*(Model!T1127+Model!T1128-T1124-Model!T1125-Model!T1126-T1289+T1237)-'Assumptions (Nuclear)'!S30*Model!T1123/10^3,-'Assumptions (Nuclear)'!S30*Model!T1123/10^3)</f>
        <v>2.142674997</v>
      </c>
      <c r="U1342" s="160">
        <f>IF(Model!U1127+Model!U1128-U1124-Model!U1125-Model!U1126-U1289+U1237&gt;0,'Assumptions (Nuclear)'!T29*(Model!U1127+Model!U1128-U1124-Model!U1125-Model!U1126-U1289+U1237)-'Assumptions (Nuclear)'!T30*Model!U1123/10^3,-'Assumptions (Nuclear)'!T30*Model!U1123/10^3)</f>
        <v>1.320334436</v>
      </c>
      <c r="V1342" s="160">
        <f>IF(Model!V1127+Model!V1128-V1124-Model!V1125-Model!V1126-V1289+V1237&gt;0,'Assumptions (Nuclear)'!U29*(Model!V1127+Model!V1128-V1124-Model!V1125-Model!V1126-V1289+V1237)-'Assumptions (Nuclear)'!U30*Model!V1123/10^3,-'Assumptions (Nuclear)'!U30*Model!V1123/10^3)</f>
        <v>1.384341147</v>
      </c>
      <c r="W1342" s="160">
        <f>IF(Model!W1127+Model!W1128-W1124-Model!W1125-Model!W1126-W1289+W1237&gt;0,'Assumptions (Nuclear)'!V29*(Model!W1127+Model!W1128-W1124-Model!W1125-Model!W1126-W1289+W1237)-'Assumptions (Nuclear)'!V30*Model!W1123/10^3,-'Assumptions (Nuclear)'!V30*Model!W1123/10^3)</f>
        <v>1.29181007</v>
      </c>
      <c r="X1342" s="160">
        <f>IF(Model!X1127+Model!X1128-X1124-Model!X1125-Model!X1126-X1289+X1237&gt;0,'Assumptions (Nuclear)'!W29*(Model!X1127+Model!X1128-X1124-Model!X1125-Model!X1126-X1289+X1237)-'Assumptions (Nuclear)'!W30*Model!X1123/10^3,-'Assumptions (Nuclear)'!W30*Model!X1123/10^3)</f>
        <v>1.31713492</v>
      </c>
      <c r="Y1342" s="160">
        <f>IF(Model!Y1127+Model!Y1128-Y1124-Model!Y1125-Model!Y1126-Y1289+Y1237&gt;0,'Assumptions (Nuclear)'!X29*(Model!Y1127+Model!Y1128-Y1124-Model!Y1125-Model!Y1126-Y1289+Y1237)-'Assumptions (Nuclear)'!X30*Model!Y1123/10^3,-'Assumptions (Nuclear)'!X30*Model!Y1123/10^3)</f>
        <v>1.335580774</v>
      </c>
      <c r="Z1342" s="160">
        <f>IF(Model!Z1127+Model!Z1128-Z1124-Model!Z1125-Model!Z1126-Z1289+Z1237&gt;0,'Assumptions (Nuclear)'!Y29*(Model!Z1127+Model!Z1128-Z1124-Model!Z1125-Model!Z1126-Z1289+Z1237)-'Assumptions (Nuclear)'!Y30*Model!Z1123/10^3,-'Assumptions (Nuclear)'!Y30*Model!Z1123/10^3)</f>
        <v>1.373041906</v>
      </c>
      <c r="AA1342" s="160">
        <f>IF(Model!AA1127+Model!AA1128-AA1124-Model!AA1125-Model!AA1126-AA1289+AA1237&gt;0,'Assumptions (Nuclear)'!Z29*(Model!AA1127+Model!AA1128-AA1124-Model!AA1125-Model!AA1126-AA1289+AA1237)-'Assumptions (Nuclear)'!Z30*Model!AA1123/10^3,-'Assumptions (Nuclear)'!Z30*Model!AA1123/10^3)</f>
        <v>1.421537936</v>
      </c>
      <c r="AB1342" s="160">
        <f>IF(Model!AB1127+Model!AB1128-AB1124-Model!AB1125-Model!AB1126-AB1289+AB1237&gt;0,'Assumptions (Nuclear)'!AA29*(Model!AB1127+Model!AB1128-AB1124-Model!AB1125-Model!AB1126-AB1289+AB1237)-'Assumptions (Nuclear)'!AA30*Model!AB1123/10^3,-'Assumptions (Nuclear)'!AA30*Model!AB1123/10^3)</f>
        <v>1.504959483</v>
      </c>
      <c r="AC1342" s="160">
        <f>IF(Model!AC1127+Model!AC1128-AC1124-Model!AC1125-Model!AC1126-AC1289+AC1237&gt;0,'Assumptions (Nuclear)'!AB29*(Model!AC1127+Model!AC1128-AC1124-Model!AC1125-Model!AC1126-AC1289+AC1237)-'Assumptions (Nuclear)'!AB30*Model!AC1123/10^3,-'Assumptions (Nuclear)'!AB30*Model!AC1123/10^3)</f>
        <v>1.548803136</v>
      </c>
      <c r="AD1342" s="160">
        <f>IF(Model!AD1127+Model!AD1128-AD1124-Model!AD1125-Model!AD1126-AD1289+AD1237&gt;0,'Assumptions (Nuclear)'!AC29*(Model!AD1127+Model!AD1128-AD1124-Model!AD1125-Model!AD1126-AD1289+AD1237)-'Assumptions (Nuclear)'!AC30*Model!AD1123/10^3,-'Assumptions (Nuclear)'!AC30*Model!AD1123/10^3)</f>
        <v>1.601967453</v>
      </c>
      <c r="AE1342" s="160">
        <f>IF(Model!AE1127+Model!AE1128-AE1124-Model!AE1125-Model!AE1126-AE1289+AE1237&gt;0,'Assumptions (Nuclear)'!AD29*(Model!AE1127+Model!AE1128-AE1124-Model!AE1125-Model!AE1126-AE1289+AE1237)-'Assumptions (Nuclear)'!AD30*Model!AE1123/10^3,-'Assumptions (Nuclear)'!AD30*Model!AE1123/10^3)</f>
        <v>1.648723096</v>
      </c>
      <c r="AF1342" s="160">
        <f>IF(Model!AF1127+Model!AF1128-AF1124-Model!AF1125-Model!AF1126-AF1289+AF1237&gt;0,'Assumptions (Nuclear)'!AE29*(Model!AF1127+Model!AF1128-AF1124-Model!AF1125-Model!AF1126-AF1289+AF1237)-'Assumptions (Nuclear)'!AE30*Model!AF1123/10^3,-'Assumptions (Nuclear)'!AE30*Model!AF1123/10^3)</f>
        <v>1.700641001</v>
      </c>
      <c r="AG1342" s="160">
        <f>IF(Model!AG1127+Model!AG1128-AG1124-Model!AG1125-Model!AG1126-AG1289+AG1237&gt;0,'Assumptions (Nuclear)'!AF29*(Model!AG1127+Model!AG1128-AG1124-Model!AG1125-Model!AG1126-AG1289+AG1237)-'Assumptions (Nuclear)'!AF30*Model!AG1123/10^3,-'Assumptions (Nuclear)'!AF30*Model!AG1123/10^3)</f>
        <v>1.754134264</v>
      </c>
      <c r="AH1342" s="160">
        <f>IF(Model!AH1127+Model!AH1128-AH1124-Model!AH1125-Model!AH1126-AH1289+AH1237&gt;0,'Assumptions (Nuclear)'!AG29*(Model!AH1127+Model!AH1128-AH1124-Model!AH1125-Model!AH1126-AH1289+AH1237)-'Assumptions (Nuclear)'!AG30*Model!AH1123/10^3,-'Assumptions (Nuclear)'!AG30*Model!AH1123/10^3)</f>
        <v>1.867384446</v>
      </c>
      <c r="AI1342" s="160">
        <f>IF(Model!AI1127+Model!AI1128-AI1124-Model!AI1125-Model!AI1126-AI1289+AI1237&gt;0,'Assumptions (Nuclear)'!AH29*(Model!AI1127+Model!AI1128-AI1124-Model!AI1125-Model!AI1126-AI1289+AI1237)-'Assumptions (Nuclear)'!AH30*Model!AI1123/10^3,-'Assumptions (Nuclear)'!AH30*Model!AI1123/10^3)</f>
        <v>1.961751781</v>
      </c>
      <c r="AJ1342" s="160">
        <f>IF(Model!AJ1127+Model!AJ1128-AJ1124-Model!AJ1125-Model!AJ1126-AJ1289+AJ1237&gt;0,'Assumptions (Nuclear)'!AI29*(Model!AJ1127+Model!AJ1128-AJ1124-Model!AJ1125-Model!AJ1126-AJ1289+AJ1237)-'Assumptions (Nuclear)'!AI30*Model!AJ1123/10^3,-'Assumptions (Nuclear)'!AI30*Model!AJ1123/10^3)</f>
        <v>1.909574508</v>
      </c>
      <c r="AK1342" s="160">
        <f>IF(Model!AK1127+Model!AK1128-AK1124-Model!AK1125-Model!AK1126-AK1289+AK1237&gt;0,'Assumptions (Nuclear)'!AJ29*(Model!AK1127+Model!AK1128-AK1124-Model!AK1125-Model!AK1126-AK1289+AK1237)-'Assumptions (Nuclear)'!AJ30*Model!AK1123/10^3,-'Assumptions (Nuclear)'!AJ30*Model!AK1123/10^3)</f>
        <v>1.892801003</v>
      </c>
      <c r="AL1342" s="160">
        <f>IF(Model!AL1127+Model!AL1128-AL1124-Model!AL1125-Model!AL1126-AL1289+AL1237&gt;0,'Assumptions (Nuclear)'!AK29*(Model!AL1127+Model!AL1128-AL1124-Model!AL1125-Model!AL1126-AL1289+AL1237)-'Assumptions (Nuclear)'!AK30*Model!AL1123/10^3,-'Assumptions (Nuclear)'!AK30*Model!AL1123/10^3)</f>
        <v>1.847071124</v>
      </c>
      <c r="AM1342" s="160">
        <f>IF(Model!AM1127+Model!AM1128-AM1124-Model!AM1125-Model!AM1126-AM1289+AM1237&gt;0,'Assumptions (Nuclear)'!AL29*(Model!AM1127+Model!AM1128-AM1124-Model!AM1125-Model!AM1126-AM1289+AM1237)-'Assumptions (Nuclear)'!AL30*Model!AM1123/10^3,-'Assumptions (Nuclear)'!AL30*Model!AM1123/10^3)</f>
        <v>1.491495571</v>
      </c>
      <c r="AN1342" s="160">
        <f>IF(Model!AN1127+Model!AN1128-AN1124-Model!AN1125-Model!AN1126-AN1289+AN1237&gt;0,'Assumptions (Nuclear)'!AM29*(Model!AN1127+Model!AN1128-AN1124-Model!AN1125-Model!AN1126-AN1289+AN1237)-'Assumptions (Nuclear)'!AM30*Model!AN1123/10^3,-'Assumptions (Nuclear)'!AM30*Model!AN1123/10^3)</f>
        <v>0.9714084585</v>
      </c>
      <c r="AO1342" s="160">
        <f>IF(Model!AO1127+Model!AO1128-AO1124-Model!AO1125-Model!AO1126-AO1289+AO1237&gt;0,'Assumptions (Nuclear)'!AN29*(Model!AO1127+Model!AO1128-AO1124-Model!AO1125-Model!AO1126-AO1289+AO1237)-'Assumptions (Nuclear)'!AN30*Model!AO1123/10^3,-'Assumptions (Nuclear)'!AN30*Model!AO1123/10^3)</f>
        <v>0.8979123423</v>
      </c>
      <c r="AP1342" s="160">
        <f>IF(Model!AP1127+Model!AP1128-AP1124-Model!AP1125-Model!AP1126-AP1289+AP1237&gt;0,'Assumptions (Nuclear)'!AO29*(Model!AP1127+Model!AP1128-AP1124-Model!AP1125-Model!AP1126-AP1289+AP1237)-'Assumptions (Nuclear)'!AO30*Model!AP1123/10^3,-'Assumptions (Nuclear)'!AO30*Model!AP1123/10^3)</f>
        <v>0.7156653571</v>
      </c>
      <c r="AQ1342" s="160">
        <f>IF(Model!AQ1127+Model!AQ1128-AQ1124-Model!AQ1125-Model!AQ1126-AQ1289+AQ1237&gt;0,'Assumptions (Nuclear)'!AP29*(Model!AQ1127+Model!AQ1128-AQ1124-Model!AQ1125-Model!AQ1126-AQ1289+AQ1237)-'Assumptions (Nuclear)'!AP30*Model!AQ1123/10^3,-'Assumptions (Nuclear)'!AP30*Model!AQ1123/10^3)</f>
        <v>0.6579879679</v>
      </c>
      <c r="AR1342" s="160">
        <f>IF(Model!AR1127+Model!AR1128-AR1124-Model!AR1125-Model!AR1126-AR1289+AR1237&gt;0,'Assumptions (Nuclear)'!AQ29*(Model!AR1127+Model!AR1128-AR1124-Model!AR1125-Model!AR1126-AR1289+AR1237)-'Assumptions (Nuclear)'!AQ30*Model!AR1123/10^3,-'Assumptions (Nuclear)'!AQ30*Model!AR1123/10^3)</f>
        <v>0.7886330337</v>
      </c>
      <c r="AS1342" s="160">
        <f>IF(Model!AS1127+Model!AS1128-AS1124-Model!AS1125-Model!AS1126-AS1289+AS1237&gt;0,'Assumptions (Nuclear)'!AR29*(Model!AS1127+Model!AS1128-AS1124-Model!AS1125-Model!AS1126-AS1289+AS1237)-'Assumptions (Nuclear)'!AR30*Model!AS1123/10^3,-'Assumptions (Nuclear)'!AR30*Model!AS1123/10^3)</f>
        <v>0.9272253482</v>
      </c>
      <c r="AT1342" s="160">
        <f>IF(Model!AT1127+Model!AT1128-AT1124-Model!AT1125-Model!AT1126-AT1289+AT1237&gt;0,'Assumptions (Nuclear)'!AS29*(Model!AT1127+Model!AT1128-AT1124-Model!AT1125-Model!AT1126-AT1289+AT1237)-'Assumptions (Nuclear)'!AS30*Model!AT1123/10^3,-'Assumptions (Nuclear)'!AS30*Model!AT1123/10^3)</f>
        <v>0.6618485317</v>
      </c>
      <c r="AU1342" s="160">
        <f>IF(Model!AU1127+Model!AU1128-AU1124-Model!AU1125-Model!AU1126-AU1289+AU1237&gt;0,'Assumptions (Nuclear)'!AT29*(Model!AU1127+Model!AU1128-AU1124-Model!AU1125-Model!AU1126-AU1289+AU1237)-'Assumptions (Nuclear)'!AT30*Model!AU1123/10^3,-'Assumptions (Nuclear)'!AT30*Model!AU1123/10^3)</f>
        <v>0.3763682272</v>
      </c>
      <c r="AV1342" s="160">
        <f>IF(Model!AV1127+Model!AV1128-AV1124-Model!AV1125-Model!AV1126-AV1289+AV1237&gt;0,'Assumptions (Nuclear)'!AU29*(Model!AV1127+Model!AV1128-AV1124-Model!AV1125-Model!AV1126-AV1289+AV1237)-'Assumptions (Nuclear)'!AU30*Model!AV1123/10^3,-'Assumptions (Nuclear)'!AU30*Model!AV1123/10^3)</f>
        <v>0.4975978573</v>
      </c>
      <c r="AW1342" s="160">
        <f>IF(Model!AW1127+Model!AW1128-AW1124-Model!AW1125-Model!AW1126-AW1289+AW1237&gt;0,'Assumptions (Nuclear)'!AV29*(Model!AW1127+Model!AW1128-AW1124-Model!AW1125-Model!AW1126-AW1289+AW1237)-'Assumptions (Nuclear)'!AV30*Model!AW1123/10^3,-'Assumptions (Nuclear)'!AV30*Model!AW1123/10^3)</f>
        <v>0.396676922</v>
      </c>
      <c r="AX1342" s="160">
        <f>IF(Model!AX1127+Model!AX1128-AX1124-Model!AX1125-Model!AX1126-AX1289+AX1237&gt;0,'Assumptions (Nuclear)'!AW29*(Model!AX1127+Model!AX1128-AX1124-Model!AX1125-Model!AX1126-AX1289+AX1237)-'Assumptions (Nuclear)'!AW30*Model!AX1123/10^3,-'Assumptions (Nuclear)'!AW30*Model!AX1123/10^3)</f>
        <v>0.03746319307</v>
      </c>
      <c r="AY1342" s="160">
        <f>IF(Model!AY1127+Model!AY1128-AY1124-Model!AY1125-Model!AY1126-AY1289+AY1237&gt;0,'Assumptions (Nuclear)'!AX29*(Model!AY1127+Model!AY1128-AY1124-Model!AY1125-Model!AY1126-AY1289+AY1237)-'Assumptions (Nuclear)'!AX30*Model!AY1123/10^3,-'Assumptions (Nuclear)'!AX30*Model!AY1123/10^3)</f>
        <v>0.01724557144</v>
      </c>
      <c r="AZ1342" s="160">
        <f>IF(Model!AZ1127+Model!AZ1128-AZ1124-Model!AZ1125-Model!AZ1126-AZ1289+AZ1237&gt;0,'Assumptions (Nuclear)'!AY29*(Model!AZ1127+Model!AZ1128-AZ1124-Model!AZ1125-Model!AZ1126-AZ1289+AZ1237)-'Assumptions (Nuclear)'!AY30*Model!AZ1123/10^3,-'Assumptions (Nuclear)'!AY30*Model!AZ1123/10^3)</f>
        <v>-0.03401435243</v>
      </c>
      <c r="BA1342" s="160">
        <f>IF(Model!BA1127+Model!BA1128-BA1124-Model!BA1125-Model!BA1126-BA1289+BA1237&gt;0,'Assumptions (Nuclear)'!AZ29*(Model!BA1127+Model!BA1128-BA1124-Model!BA1125-Model!BA1126-BA1289+BA1237)-'Assumptions (Nuclear)'!AZ30*Model!BA1123/10^3,-'Assumptions (Nuclear)'!AZ30*Model!BA1123/10^3)</f>
        <v>0.1024621652</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0.444465</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0.03002582877</v>
      </c>
      <c r="Y1343" s="266">
        <f>'Assumptions (Nuclear)'!$V$28*Y1129/1000000000</f>
        <v>0.03002582877</v>
      </c>
      <c r="Z1343" s="266">
        <f>'Assumptions (Nuclear)'!$V$28*Z1129/1000000000</f>
        <v>0.03002582877</v>
      </c>
      <c r="AA1343" s="266">
        <f>'Assumptions (Nuclear)'!$V$28*AA1129/1000000000</f>
        <v>0.03002582877</v>
      </c>
      <c r="AB1343" s="266">
        <f>'Assumptions (Nuclear)'!$V$28*AB1129/1000000000</f>
        <v>0.03002582877</v>
      </c>
      <c r="AC1343" s="266">
        <f>'Assumptions (Nuclear)'!$V$28*AC1129/1000000000</f>
        <v>0.03002582877</v>
      </c>
      <c r="AD1343" s="266">
        <f>'Assumptions (Nuclear)'!$V$28*AD1129/1000000000</f>
        <v>0.03002582877</v>
      </c>
      <c r="AE1343" s="266">
        <f>'Assumptions (Nuclear)'!$V$28*AE1129/1000000000</f>
        <v>0.03002582877</v>
      </c>
      <c r="AF1343" s="266">
        <f>'Assumptions (Nuclear)'!$V$28*AF1129/1000000000</f>
        <v>0.03002582877</v>
      </c>
      <c r="AG1343" s="266">
        <f>'Assumptions (Nuclear)'!$V$28*AG1129/1000000000</f>
        <v>0.03002582877</v>
      </c>
      <c r="AH1343" s="266">
        <f>'Assumptions (Nuclear)'!$V$28*AH1129/1000000000</f>
        <v>0.03002582877</v>
      </c>
      <c r="AI1343" s="266">
        <f>'Assumptions (Nuclear)'!$V$28*AI1129/1000000000</f>
        <v>0.03002582877</v>
      </c>
      <c r="AJ1343" s="266">
        <f>'Assumptions (Nuclear)'!$V$28*AJ1129/1000000000</f>
        <v>0.2990358288</v>
      </c>
      <c r="AK1343" s="266">
        <f>'Assumptions (Nuclear)'!$V$28*AK1129/1000000000</f>
        <v>0.03002582877</v>
      </c>
      <c r="AL1343" s="266">
        <f>'Assumptions (Nuclear)'!$V$28*AL1129/1000000000</f>
        <v>0.3403708288</v>
      </c>
      <c r="AM1343" s="266">
        <f>'Assumptions (Nuclear)'!$V$28*AM1129/1000000000</f>
        <v>1.056225829</v>
      </c>
      <c r="AN1343" s="266">
        <f>'Assumptions (Nuclear)'!$V$28*AN1129/1000000000</f>
        <v>1.083770829</v>
      </c>
      <c r="AO1343" s="266">
        <f>'Assumptions (Nuclear)'!$V$28*AO1129/1000000000</f>
        <v>0.03002582877</v>
      </c>
      <c r="AP1343" s="266">
        <f>'Assumptions (Nuclear)'!$V$28*AP1129/1000000000</f>
        <v>1.107955829</v>
      </c>
      <c r="AQ1343" s="266">
        <f>'Assumptions (Nuclear)'!$V$28*AQ1129/1000000000</f>
        <v>0.03002582877</v>
      </c>
      <c r="AR1343" s="266">
        <f>'Assumptions (Nuclear)'!$V$28*AR1129/1000000000</f>
        <v>0.3326708288</v>
      </c>
      <c r="AS1343" s="266">
        <f>'Assumptions (Nuclear)'!$V$28*AS1129/1000000000</f>
        <v>0.03002582877</v>
      </c>
      <c r="AT1343" s="266">
        <f>'Assumptions (Nuclear)'!$V$28*AT1129/1000000000</f>
        <v>1.195175829</v>
      </c>
      <c r="AU1343" s="266">
        <f>'Assumptions (Nuclear)'!$V$28*AU1129/1000000000</f>
        <v>0.4572008288</v>
      </c>
      <c r="AV1343" s="266">
        <f>'Assumptions (Nuclear)'!$V$28*AV1129/1000000000</f>
        <v>0.03002582877</v>
      </c>
      <c r="AW1343" s="266">
        <f>'Assumptions (Nuclear)'!$V$28*AW1129/1000000000</f>
        <v>0.8174908288</v>
      </c>
      <c r="AX1343" s="266">
        <f>'Assumptions (Nuclear)'!$V$28*AX1129/1000000000</f>
        <v>0.9558108288</v>
      </c>
      <c r="AY1343" s="266">
        <f>'Assumptions (Nuclear)'!$V$28*AY1129/1000000000</f>
        <v>0.4518108288</v>
      </c>
      <c r="AZ1343" s="266">
        <f>'Assumptions (Nuclear)'!$V$28*AZ1129/1000000000</f>
        <v>0.7688408288</v>
      </c>
      <c r="BA1343" s="266">
        <f>'Assumptions (Nuclear)'!$V$28*BA1129/1000000000</f>
        <v>0.03002582877</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11046</v>
      </c>
      <c r="Y1348" s="167">
        <f>X1348-'Assumptions (Hydro)'!X36+X1354</f>
        <v>11046</v>
      </c>
      <c r="Z1348" s="167">
        <f>Y1348-'Assumptions (Hydro)'!Y36+Y1354</f>
        <v>11046</v>
      </c>
      <c r="AA1348" s="167">
        <f>Z1348-'Assumptions (Hydro)'!Z36+Z1354</f>
        <v>11046</v>
      </c>
      <c r="AB1348" s="167">
        <f>AA1348-'Assumptions (Hydro)'!AA36+AA1354</f>
        <v>11046</v>
      </c>
      <c r="AC1348" s="167">
        <f>AB1348-'Assumptions (Hydro)'!AB36+AB1354</f>
        <v>11046</v>
      </c>
      <c r="AD1348" s="167">
        <f>AC1348-'Assumptions (Hydro)'!AC36+AC1354</f>
        <v>11046</v>
      </c>
      <c r="AE1348" s="167">
        <f>AD1348-'Assumptions (Hydro)'!AD36+AD1354</f>
        <v>11046</v>
      </c>
      <c r="AF1348" s="167">
        <f>AE1348-'Assumptions (Hydro)'!AE36+AE1354</f>
        <v>11046</v>
      </c>
      <c r="AG1348" s="167">
        <f>AF1348-'Assumptions (Hydro)'!AF36+AF1354</f>
        <v>11046</v>
      </c>
      <c r="AH1348" s="167">
        <f>AG1348-'Assumptions (Hydro)'!AG36+AG1354</f>
        <v>11046</v>
      </c>
      <c r="AI1348" s="167">
        <f>AH1348-'Assumptions (Hydro)'!AH36+AH1354</f>
        <v>11046</v>
      </c>
      <c r="AJ1348" s="167">
        <f>AI1348-'Assumptions (Hydro)'!AI36+AI1354</f>
        <v>11046</v>
      </c>
      <c r="AK1348" s="167">
        <f>AJ1348-'Assumptions (Hydro)'!AJ36+AJ1354</f>
        <v>11046</v>
      </c>
      <c r="AL1348" s="167">
        <f>AK1348-'Assumptions (Hydro)'!AK36+AK1354</f>
        <v>11046</v>
      </c>
      <c r="AM1348" s="167">
        <f>AL1348-'Assumptions (Hydro)'!AL36+AL1354</f>
        <v>11046</v>
      </c>
      <c r="AN1348" s="167">
        <f>AM1348-'Assumptions (Hydro)'!AM36+AM1354</f>
        <v>11046</v>
      </c>
      <c r="AO1348" s="167">
        <f>AN1348-'Assumptions (Hydro)'!AN36+AN1354</f>
        <v>11046</v>
      </c>
      <c r="AP1348" s="167">
        <f>AO1348-'Assumptions (Hydro)'!AO36+AO1354</f>
        <v>11046</v>
      </c>
      <c r="AQ1348" s="167">
        <f>AP1348-'Assumptions (Hydro)'!AP36+AP1354</f>
        <v>11046</v>
      </c>
      <c r="AR1348" s="167">
        <f>AQ1348-'Assumptions (Hydro)'!AQ36+AQ1354</f>
        <v>11046</v>
      </c>
      <c r="AS1348" s="167">
        <f>AR1348-'Assumptions (Hydro)'!AR36+AR1354</f>
        <v>11046</v>
      </c>
      <c r="AT1348" s="167">
        <f>AS1348-'Assumptions (Hydro)'!AS36+AS1354</f>
        <v>11046</v>
      </c>
      <c r="AU1348" s="167">
        <f>AT1348-'Assumptions (Hydro)'!AT36+AT1354</f>
        <v>11046</v>
      </c>
      <c r="AV1348" s="167">
        <f>AU1348-'Assumptions (Hydro)'!AU36+AU1354</f>
        <v>11046</v>
      </c>
      <c r="AW1348" s="167">
        <f>AV1348-'Assumptions (Hydro)'!AV36+AV1354</f>
        <v>11046</v>
      </c>
      <c r="AX1348" s="167">
        <f>AW1348-'Assumptions (Hydro)'!AW36+AW1354</f>
        <v>11046</v>
      </c>
      <c r="AY1348" s="167">
        <f>AX1348-'Assumptions (Hydro)'!AX36+AX1354</f>
        <v>11046</v>
      </c>
      <c r="AZ1348" s="167">
        <f>AY1348-'Assumptions (Hydro)'!AY36+AY1354</f>
        <v>11046</v>
      </c>
      <c r="BA1348" s="167">
        <f>AZ1348-'Assumptions (Hydro)'!AZ36+AZ1354</f>
        <v>11046</v>
      </c>
    </row>
    <row r="1349" ht="15.75" customHeight="1">
      <c r="A1349" s="272" t="s">
        <v>350</v>
      </c>
      <c r="B1349" s="150" t="s">
        <v>149</v>
      </c>
      <c r="C1349" s="151">
        <v>10999.8</v>
      </c>
      <c r="D1349" s="151">
        <v>10993.8</v>
      </c>
      <c r="E1349" s="151">
        <v>10993.8</v>
      </c>
      <c r="F1349" s="151">
        <v>11015.8</v>
      </c>
      <c r="G1349" s="151">
        <v>11037.8</v>
      </c>
      <c r="H1349" s="151">
        <v>11057.6</v>
      </c>
      <c r="I1349" s="151">
        <v>11057.6</v>
      </c>
      <c r="J1349" s="151">
        <v>11057.6</v>
      </c>
      <c r="K1349" s="151">
        <v>11057.6</v>
      </c>
      <c r="L1349" s="151">
        <v>11057.6</v>
      </c>
      <c r="M1349" s="151">
        <v>11054.8</v>
      </c>
      <c r="N1349" s="151">
        <v>11056.5</v>
      </c>
      <c r="O1349" s="151">
        <v>11063.4</v>
      </c>
      <c r="P1349" s="151">
        <v>11092.0</v>
      </c>
      <c r="Q1349" s="151">
        <v>11092.0</v>
      </c>
      <c r="R1349" s="151">
        <v>11092.0</v>
      </c>
      <c r="S1349" s="151">
        <v>11092.0</v>
      </c>
      <c r="T1349" s="151">
        <v>11092.0</v>
      </c>
      <c r="U1349" s="151">
        <v>11046.0</v>
      </c>
      <c r="V1349" s="172">
        <f t="shared" ref="V1349:W1349" si="51">U1349+V1354</f>
        <v>11046</v>
      </c>
      <c r="W1349" s="153">
        <f t="shared" si="51"/>
        <v>11046</v>
      </c>
      <c r="X1349" s="154">
        <f t="shared" ref="X1349:AZ1349" si="52">W1349+($BA$1349-$W$1349)/($BA$2-$W$2)</f>
        <v>10717.67729</v>
      </c>
      <c r="Y1349" s="154">
        <f t="shared" si="52"/>
        <v>10389.35458</v>
      </c>
      <c r="Z1349" s="154">
        <f t="shared" si="52"/>
        <v>10061.03187</v>
      </c>
      <c r="AA1349" s="154">
        <f t="shared" si="52"/>
        <v>9732.709165</v>
      </c>
      <c r="AB1349" s="154">
        <f t="shared" si="52"/>
        <v>9404.386456</v>
      </c>
      <c r="AC1349" s="154">
        <f t="shared" si="52"/>
        <v>9076.063748</v>
      </c>
      <c r="AD1349" s="154">
        <f t="shared" si="52"/>
        <v>8747.741039</v>
      </c>
      <c r="AE1349" s="154">
        <f t="shared" si="52"/>
        <v>8419.41833</v>
      </c>
      <c r="AF1349" s="154">
        <f t="shared" si="52"/>
        <v>8091.095622</v>
      </c>
      <c r="AG1349" s="154">
        <f t="shared" si="52"/>
        <v>7762.772913</v>
      </c>
      <c r="AH1349" s="154">
        <f t="shared" si="52"/>
        <v>7434.450204</v>
      </c>
      <c r="AI1349" s="154">
        <f t="shared" si="52"/>
        <v>7106.127496</v>
      </c>
      <c r="AJ1349" s="154">
        <f t="shared" si="52"/>
        <v>6777.804787</v>
      </c>
      <c r="AK1349" s="154">
        <f t="shared" si="52"/>
        <v>6449.482078</v>
      </c>
      <c r="AL1349" s="154">
        <f t="shared" si="52"/>
        <v>6121.159369</v>
      </c>
      <c r="AM1349" s="154">
        <f t="shared" si="52"/>
        <v>5792.836661</v>
      </c>
      <c r="AN1349" s="154">
        <f t="shared" si="52"/>
        <v>5464.513952</v>
      </c>
      <c r="AO1349" s="154">
        <f t="shared" si="52"/>
        <v>5136.191243</v>
      </c>
      <c r="AP1349" s="154">
        <f t="shared" si="52"/>
        <v>4807.868535</v>
      </c>
      <c r="AQ1349" s="154">
        <f t="shared" si="52"/>
        <v>4479.545826</v>
      </c>
      <c r="AR1349" s="154">
        <f t="shared" si="52"/>
        <v>4151.223117</v>
      </c>
      <c r="AS1349" s="154">
        <f t="shared" si="52"/>
        <v>3822.900408</v>
      </c>
      <c r="AT1349" s="154">
        <f t="shared" si="52"/>
        <v>3494.5777</v>
      </c>
      <c r="AU1349" s="154">
        <f t="shared" si="52"/>
        <v>3166.254991</v>
      </c>
      <c r="AV1349" s="154">
        <f t="shared" si="52"/>
        <v>2837.932282</v>
      </c>
      <c r="AW1349" s="154">
        <f t="shared" si="52"/>
        <v>2509.609574</v>
      </c>
      <c r="AX1349" s="154">
        <f t="shared" si="52"/>
        <v>2181.286865</v>
      </c>
      <c r="AY1349" s="154">
        <f t="shared" si="52"/>
        <v>1852.964156</v>
      </c>
      <c r="AZ1349" s="154">
        <f t="shared" si="52"/>
        <v>1524.641448</v>
      </c>
      <c r="BA1349" s="155">
        <f>Inputs!$H$7</f>
        <v>1196.318739</v>
      </c>
    </row>
    <row r="1350" ht="15.75" customHeight="1">
      <c r="A1350" s="273" t="s">
        <v>28</v>
      </c>
      <c r="B1350" s="159" t="s">
        <v>150</v>
      </c>
      <c r="C1350" s="274">
        <v>19.365943</v>
      </c>
      <c r="D1350" s="274">
        <v>21.720486</v>
      </c>
      <c r="E1350" s="274">
        <v>24.39597</v>
      </c>
      <c r="F1350" s="274">
        <v>39.675152</v>
      </c>
      <c r="G1350" s="274">
        <v>32.608837</v>
      </c>
      <c r="H1350" s="274">
        <v>31.820824</v>
      </c>
      <c r="I1350" s="274">
        <v>23.215233</v>
      </c>
      <c r="J1350" s="274">
        <v>15.851974</v>
      </c>
      <c r="K1350" s="274">
        <v>18.083596</v>
      </c>
      <c r="L1350" s="274">
        <v>33.51028</v>
      </c>
      <c r="M1350" s="274">
        <v>27.296744</v>
      </c>
      <c r="N1350" s="274">
        <v>26.611872</v>
      </c>
      <c r="O1350" s="274">
        <v>23.115393</v>
      </c>
      <c r="P1350" s="274">
        <v>39.116858</v>
      </c>
      <c r="Q1350" s="274">
        <v>28.757078</v>
      </c>
      <c r="R1350" s="274">
        <v>29.732971</v>
      </c>
      <c r="S1350" s="274">
        <v>23.774801</v>
      </c>
      <c r="T1350" s="274">
        <v>25.991262</v>
      </c>
      <c r="U1350" s="274">
        <v>34.751881</v>
      </c>
      <c r="V1350" s="275">
        <f t="shared" ref="V1350:W1350" si="53">U1350</f>
        <v>34.751881</v>
      </c>
      <c r="W1350" s="275">
        <f t="shared" si="53"/>
        <v>34.751881</v>
      </c>
      <c r="X1350" s="154">
        <f t="shared" ref="X1350:AZ1350" si="54">W1350+($BA$1350-$W$1350)/($BA$2-$W$2)</f>
        <v>33.87404106</v>
      </c>
      <c r="Y1350" s="154">
        <f t="shared" si="54"/>
        <v>32.99620111</v>
      </c>
      <c r="Z1350" s="154">
        <f t="shared" si="54"/>
        <v>32.11836117</v>
      </c>
      <c r="AA1350" s="154">
        <f t="shared" si="54"/>
        <v>31.24052123</v>
      </c>
      <c r="AB1350" s="154">
        <f t="shared" si="54"/>
        <v>30.36268129</v>
      </c>
      <c r="AC1350" s="154">
        <f t="shared" si="54"/>
        <v>29.48484134</v>
      </c>
      <c r="AD1350" s="154">
        <f t="shared" si="54"/>
        <v>28.6070014</v>
      </c>
      <c r="AE1350" s="154">
        <f t="shared" si="54"/>
        <v>27.72916146</v>
      </c>
      <c r="AF1350" s="154">
        <f t="shared" si="54"/>
        <v>26.85132151</v>
      </c>
      <c r="AG1350" s="154">
        <f t="shared" si="54"/>
        <v>25.97348157</v>
      </c>
      <c r="AH1350" s="154">
        <f t="shared" si="54"/>
        <v>25.09564163</v>
      </c>
      <c r="AI1350" s="154">
        <f t="shared" si="54"/>
        <v>24.21780169</v>
      </c>
      <c r="AJ1350" s="154">
        <f t="shared" si="54"/>
        <v>23.33996174</v>
      </c>
      <c r="AK1350" s="154">
        <f t="shared" si="54"/>
        <v>22.4621218</v>
      </c>
      <c r="AL1350" s="154">
        <f t="shared" si="54"/>
        <v>21.58428186</v>
      </c>
      <c r="AM1350" s="154">
        <f t="shared" si="54"/>
        <v>20.70644191</v>
      </c>
      <c r="AN1350" s="154">
        <f t="shared" si="54"/>
        <v>19.82860197</v>
      </c>
      <c r="AO1350" s="154">
        <f t="shared" si="54"/>
        <v>18.95076203</v>
      </c>
      <c r="AP1350" s="154">
        <f t="shared" si="54"/>
        <v>18.07292208</v>
      </c>
      <c r="AQ1350" s="154">
        <f t="shared" si="54"/>
        <v>17.19508214</v>
      </c>
      <c r="AR1350" s="154">
        <f t="shared" si="54"/>
        <v>16.3172422</v>
      </c>
      <c r="AS1350" s="154">
        <f t="shared" si="54"/>
        <v>15.43940226</v>
      </c>
      <c r="AT1350" s="154">
        <f t="shared" si="54"/>
        <v>14.56156231</v>
      </c>
      <c r="AU1350" s="154">
        <f t="shared" si="54"/>
        <v>13.68372237</v>
      </c>
      <c r="AV1350" s="154">
        <f t="shared" si="54"/>
        <v>12.80588243</v>
      </c>
      <c r="AW1350" s="154">
        <f t="shared" si="54"/>
        <v>11.92804248</v>
      </c>
      <c r="AX1350" s="154">
        <f t="shared" si="54"/>
        <v>11.05020254</v>
      </c>
      <c r="AY1350" s="154">
        <f t="shared" si="54"/>
        <v>10.1723626</v>
      </c>
      <c r="AZ1350" s="154">
        <f t="shared" si="54"/>
        <v>9.294522656</v>
      </c>
      <c r="BA1350" s="243">
        <f>Inputs!$I$7</f>
        <v>8.416682713</v>
      </c>
    </row>
    <row r="1351" ht="15.75" customHeight="1">
      <c r="A1351" s="273" t="s">
        <v>31</v>
      </c>
      <c r="B1351" s="159" t="s">
        <v>351</v>
      </c>
      <c r="C1351" s="160">
        <f>'Assumptions (Hydro)'!B17*Model!C1349/10^9+'Assumptions (Hydro)'!B18*Model!C1350/10^3</f>
        <v>0.3265623975</v>
      </c>
      <c r="D1351" s="160">
        <f>'Assumptions (Hydro)'!C17*Model!D1349/10^9+'Assumptions (Hydro)'!C18*Model!D1350/10^3</f>
        <v>0.3285872176</v>
      </c>
      <c r="E1351" s="160">
        <f>'Assumptions (Hydro)'!D17*Model!E1349/10^9+'Assumptions (Hydro)'!D18*Model!E1350/10^3</f>
        <v>0.3310792632</v>
      </c>
      <c r="F1351" s="160">
        <f>'Assumptions (Hydro)'!E17*Model!F1349/10^9+'Assumptions (Hydro)'!E18*Model!F1350/10^3</f>
        <v>0.3459279226</v>
      </c>
      <c r="G1351" s="160">
        <f>'Assumptions (Hydro)'!F17*Model!G1349/10^9+'Assumptions (Hydro)'!F18*Model!G1350/10^3</f>
        <v>0.3399631531</v>
      </c>
      <c r="H1351" s="160">
        <f>'Assumptions (Hydro)'!G17*Model!H1349/10^9+'Assumptions (Hydro)'!G18*Model!H1350/10^3</f>
        <v>0.3455577445</v>
      </c>
      <c r="I1351" s="160">
        <f>'Assumptions (Hydro)'!H17*Model!I1349/10^9+'Assumptions (Hydro)'!H18*Model!I1350/10^3</f>
        <v>0.3477401276</v>
      </c>
      <c r="J1351" s="160">
        <f>'Assumptions (Hydro)'!I17*Model!J1349/10^9+'Assumptions (Hydro)'!I18*Model!J1350/10^3</f>
        <v>0.358842971</v>
      </c>
      <c r="K1351" s="160">
        <f>'Assumptions (Hydro)'!J17*Model!K1349/10^9+'Assumptions (Hydro)'!J18*Model!K1350/10^3</f>
        <v>0.3702418186</v>
      </c>
      <c r="L1351" s="160">
        <f>'Assumptions (Hydro)'!K17*Model!L1349/10^9+'Assumptions (Hydro)'!K18*Model!L1350/10^3</f>
        <v>0.401957242</v>
      </c>
      <c r="M1351" s="160">
        <f>'Assumptions (Hydro)'!L17*Model!M1349/10^9+'Assumptions (Hydro)'!L18*Model!M1350/10^3</f>
        <v>0.4027114782</v>
      </c>
      <c r="N1351" s="160">
        <f>'Assumptions (Hydro)'!M17*Model!N1349/10^9+'Assumptions (Hydro)'!M18*Model!N1350/10^3</f>
        <v>0.4097545519</v>
      </c>
      <c r="O1351" s="160">
        <f>'Assumptions (Hydro)'!N17*Model!O1349/10^9+'Assumptions (Hydro)'!N18*Model!O1350/10^3</f>
        <v>0.4151062083</v>
      </c>
      <c r="P1351" s="160">
        <f>'Assumptions (Hydro)'!O17*Model!P1349/10^9+'Assumptions (Hydro)'!O18*Model!P1350/10^3</f>
        <v>0.4388604512</v>
      </c>
      <c r="Q1351" s="160">
        <f>'Assumptions (Hydro)'!P17*Model!Q1349/10^9+'Assumptions (Hydro)'!P18*Model!Q1350/10^3</f>
        <v>0.4320651117</v>
      </c>
      <c r="R1351" s="160">
        <f>'Assumptions (Hydro)'!Q17*Model!R1349/10^9+'Assumptions (Hydro)'!Q18*Model!R1350/10^3</f>
        <v>0.4483124152</v>
      </c>
      <c r="S1351" s="160">
        <f>'Assumptions (Hydro)'!R17*Model!S1349/10^9+'Assumptions (Hydro)'!R18*Model!S1350/10^3</f>
        <v>0.4481163884</v>
      </c>
      <c r="T1351" s="160">
        <f>'Assumptions (Hydro)'!S17*Model!T1349/10^9+'Assumptions (Hydro)'!S18*Model!T1350/10^3</f>
        <v>0.4461042928</v>
      </c>
      <c r="U1351" s="160">
        <f>'Assumptions (Hydro)'!T17*Model!U1349/10^9+'Assumptions (Hydro)'!T18*Model!U1350/10^3</f>
        <v>0.473105387</v>
      </c>
      <c r="V1351" s="160">
        <f>'Assumptions (Hydro)'!U17*Model!V1349/10^9+'Assumptions (Hydro)'!U18*Model!V1350/10^3</f>
        <v>0.4790813438</v>
      </c>
      <c r="W1351" s="160">
        <f>'Assumptions (Hydro)'!V17*Model!W1349/10^9+'Assumptions (Hydro)'!V18*Model!W1350/10^3</f>
        <v>0.4886123017</v>
      </c>
      <c r="X1351" s="160">
        <f>'Assumptions (Hydro)'!W17*Model!X1349/10^9+'Assumptions (Hydro)'!W18*Model!X1350/10^3</f>
        <v>0.4837311964</v>
      </c>
      <c r="Y1351" s="160">
        <f>'Assumptions (Hydro)'!X17*Model!Y1349/10^9+'Assumptions (Hydro)'!X18*Model!Y1350/10^3</f>
        <v>0.478462496</v>
      </c>
      <c r="Z1351" s="160">
        <f>'Assumptions (Hydro)'!Y17*Model!Z1349/10^9+'Assumptions (Hydro)'!Y18*Model!Z1350/10^3</f>
        <v>0.4727927106</v>
      </c>
      <c r="AA1351" s="160">
        <f>'Assumptions (Hydro)'!Z17*Model!AA1349/10^9+'Assumptions (Hydro)'!Z18*Model!AA1350/10^3</f>
        <v>0.4667079669</v>
      </c>
      <c r="AB1351" s="160">
        <f>'Assumptions (Hydro)'!AA17*Model!AB1349/10^9+'Assumptions (Hydro)'!AA18*Model!AB1350/10^3</f>
        <v>0.4601939983</v>
      </c>
      <c r="AC1351" s="160">
        <f>'Assumptions (Hydro)'!AB17*Model!AC1349/10^9+'Assumptions (Hydro)'!AB18*Model!AC1350/10^3</f>
        <v>0.4532361348</v>
      </c>
      <c r="AD1351" s="160">
        <f>'Assumptions (Hydro)'!AC17*Model!AD1349/10^9+'Assumptions (Hydro)'!AC18*Model!AD1350/10^3</f>
        <v>0.4458192926</v>
      </c>
      <c r="AE1351" s="160">
        <f>'Assumptions (Hydro)'!AD17*Model!AE1349/10^9+'Assumptions (Hydro)'!AD18*Model!AE1350/10^3</f>
        <v>0.4379279635</v>
      </c>
      <c r="AF1351" s="160">
        <f>'Assumptions (Hydro)'!AE17*Model!AF1349/10^9+'Assumptions (Hydro)'!AE18*Model!AF1350/10^3</f>
        <v>0.4295462038</v>
      </c>
      <c r="AG1351" s="160">
        <f>'Assumptions (Hydro)'!AF17*Model!AG1349/10^9+'Assumptions (Hydro)'!AF18*Model!AG1350/10^3</f>
        <v>0.4206576233</v>
      </c>
      <c r="AH1351" s="160">
        <f>'Assumptions (Hydro)'!AG17*Model!AH1349/10^9+'Assumptions (Hydro)'!AG18*Model!AH1350/10^3</f>
        <v>0.4112453735</v>
      </c>
      <c r="AI1351" s="160">
        <f>'Assumptions (Hydro)'!AH17*Model!AI1349/10^9+'Assumptions (Hydro)'!AH18*Model!AI1350/10^3</f>
        <v>0.4012921366</v>
      </c>
      <c r="AJ1351" s="160">
        <f>'Assumptions (Hydro)'!AI17*Model!AJ1349/10^9+'Assumptions (Hydro)'!AI18*Model!AJ1350/10^3</f>
        <v>0.3907801126</v>
      </c>
      <c r="AK1351" s="160">
        <f>'Assumptions (Hydro)'!AJ17*Model!AK1349/10^9+'Assumptions (Hydro)'!AJ18*Model!AK1350/10^3</f>
        <v>0.3796910074</v>
      </c>
      <c r="AL1351" s="160">
        <f>'Assumptions (Hydro)'!AK17*Model!AL1349/10^9+'Assumptions (Hydro)'!AK18*Model!AL1350/10^3</f>
        <v>0.3680060205</v>
      </c>
      <c r="AM1351" s="160">
        <f>'Assumptions (Hydro)'!AL17*Model!AM1349/10^9+'Assumptions (Hydro)'!AL18*Model!AM1350/10^3</f>
        <v>0.3557058314</v>
      </c>
      <c r="AN1351" s="160">
        <f>'Assumptions (Hydro)'!AM17*Model!AN1349/10^9+'Assumptions (Hydro)'!AM18*Model!AN1350/10^3</f>
        <v>0.3427705869</v>
      </c>
      <c r="AO1351" s="160">
        <f>'Assumptions (Hydro)'!AN17*Model!AO1349/10^9+'Assumptions (Hydro)'!AN18*Model!AO1350/10^3</f>
        <v>0.3291798872</v>
      </c>
      <c r="AP1351" s="160">
        <f>'Assumptions (Hydro)'!AO17*Model!AP1349/10^9+'Assumptions (Hydro)'!AO18*Model!AP1350/10^3</f>
        <v>0.3149127724</v>
      </c>
      <c r="AQ1351" s="160">
        <f>'Assumptions (Hydro)'!AP17*Model!AQ1349/10^9+'Assumptions (Hydro)'!AP18*Model!AQ1350/10^3</f>
        <v>0.2999477078</v>
      </c>
      <c r="AR1351" s="160">
        <f>'Assumptions (Hydro)'!AQ17*Model!AR1349/10^9+'Assumptions (Hydro)'!AQ18*Model!AR1350/10^3</f>
        <v>0.2842625696</v>
      </c>
      <c r="AS1351" s="160">
        <f>'Assumptions (Hydro)'!AR17*Model!AS1349/10^9+'Assumptions (Hydro)'!AR18*Model!AS1350/10^3</f>
        <v>0.2678346303</v>
      </c>
      <c r="AT1351" s="160">
        <f>'Assumptions (Hydro)'!AS17*Model!AT1349/10^9+'Assumptions (Hydro)'!AS18*Model!AT1350/10^3</f>
        <v>0.2506405426</v>
      </c>
      <c r="AU1351" s="160">
        <f>'Assumptions (Hydro)'!AT17*Model!AU1349/10^9+'Assumptions (Hydro)'!AT18*Model!AU1350/10^3</f>
        <v>0.2326563247</v>
      </c>
      <c r="AV1351" s="160">
        <f>'Assumptions (Hydro)'!AU17*Model!AV1349/10^9+'Assumptions (Hydro)'!AU18*Model!AV1350/10^3</f>
        <v>0.2138573435</v>
      </c>
      <c r="AW1351" s="160">
        <f>'Assumptions (Hydro)'!AV17*Model!AW1349/10^9+'Assumptions (Hydro)'!AV18*Model!AW1350/10^3</f>
        <v>0.1942182986</v>
      </c>
      <c r="AX1351" s="160">
        <f>'Assumptions (Hydro)'!AW17*Model!AX1349/10^9+'Assumptions (Hydro)'!AW18*Model!AX1350/10^3</f>
        <v>0.1737132055</v>
      </c>
      <c r="AY1351" s="160">
        <f>'Assumptions (Hydro)'!AX17*Model!AY1349/10^9+'Assumptions (Hydro)'!AX18*Model!AY1350/10^3</f>
        <v>0.1523153781</v>
      </c>
      <c r="AZ1351" s="160">
        <f>'Assumptions (Hydro)'!AY17*Model!AZ1349/10^9+'Assumptions (Hydro)'!AY18*Model!AZ1350/10^3</f>
        <v>0.1299974115</v>
      </c>
      <c r="BA1351" s="160">
        <f>'Assumptions (Hydro)'!AZ17*Model!BA1349/10^9+'Assumptions (Hydro)'!AZ18*Model!BA1350/10^3</f>
        <v>0.1067311635</v>
      </c>
    </row>
    <row r="1352" ht="15.75" customHeight="1">
      <c r="A1352" s="273" t="s">
        <v>36</v>
      </c>
      <c r="B1352" s="159" t="s">
        <v>351</v>
      </c>
      <c r="C1352" s="95">
        <f>C1350*'Assumptions (Hydro)'!B30/10^3</f>
        <v>1.29629038</v>
      </c>
      <c r="D1352" s="95">
        <f>D1350*'Assumptions (Hydro)'!C30/10^3</f>
        <v>1.489215165</v>
      </c>
      <c r="E1352" s="95">
        <f>E1350*'Assumptions (Hydro)'!D30/10^3</f>
        <v>1.51224763</v>
      </c>
      <c r="F1352" s="95">
        <f>F1350*'Assumptions (Hydro)'!E30/10^3</f>
        <v>2.989518736</v>
      </c>
      <c r="G1352" s="95">
        <f>G1350*'Assumptions (Hydro)'!F30/10^3</f>
        <v>2.581566625</v>
      </c>
      <c r="H1352" s="95">
        <f>H1350*'Assumptions (Hydro)'!G30/10^3</f>
        <v>3.050118261</v>
      </c>
      <c r="I1352" s="95">
        <f>I1350*'Assumptions (Hydro)'!H30/10^3</f>
        <v>2.002028299</v>
      </c>
      <c r="J1352" s="95">
        <f>J1350*'Assumptions (Hydro)'!I30/10^3</f>
        <v>1.389452469</v>
      </c>
      <c r="K1352" s="95">
        <f>K1350*'Assumptions (Hydro)'!J30/10^3</f>
        <v>1.834367428</v>
      </c>
      <c r="L1352" s="95">
        <f>L1350*'Assumptions (Hydro)'!K30/10^3</f>
        <v>2.373368932</v>
      </c>
      <c r="M1352" s="95">
        <f>M1350*'Assumptions (Hydro)'!L30/10^3</f>
        <v>1.998910537</v>
      </c>
      <c r="N1352" s="95">
        <f>N1350*'Assumptions (Hydro)'!M30/10^3</f>
        <v>1.877262658</v>
      </c>
      <c r="O1352" s="95">
        <f>O1350*'Assumptions (Hydro)'!N30/10^3</f>
        <v>1.409988119</v>
      </c>
      <c r="P1352" s="95">
        <f>P1350*'Assumptions (Hydro)'!O30/10^3</f>
        <v>2.648770658</v>
      </c>
      <c r="Q1352" s="95">
        <f>Q1350*'Assumptions (Hydro)'!P30/10^3</f>
        <v>2.089584186</v>
      </c>
      <c r="R1352" s="95">
        <f>R1350*'Assumptions (Hydro)'!Q30/10^3</f>
        <v>1.780011882</v>
      </c>
      <c r="S1352" s="95">
        <f>S1350*'Assumptions (Hydro)'!R30/10^3</f>
        <v>1.5232515</v>
      </c>
      <c r="T1352" s="95">
        <f>T1350*'Assumptions (Hydro)'!S30/10^3</f>
        <v>1.625493525</v>
      </c>
      <c r="U1352" s="95">
        <f>U1350*'Assumptions (Hydro)'!T30/10^3</f>
        <v>2.23107076</v>
      </c>
      <c r="V1352" s="95">
        <f>V1350*'Assumptions (Hydro)'!U30/10^3</f>
        <v>2.261999934</v>
      </c>
      <c r="W1352" s="95">
        <f>W1350*'Assumptions (Hydro)'!V30/10^3</f>
        <v>2.359419187</v>
      </c>
      <c r="X1352" s="95">
        <f>X1350*'Assumptions (Hydro)'!W30/10^3</f>
        <v>2.317263192</v>
      </c>
      <c r="Y1352" s="95">
        <f>Y1350*'Assumptions (Hydro)'!X30/10^3</f>
        <v>2.278052446</v>
      </c>
      <c r="Z1352" s="95">
        <f>Z1350*'Assumptions (Hydro)'!Y30/10^3</f>
        <v>2.253614682</v>
      </c>
      <c r="AA1352" s="95">
        <f>AA1350*'Assumptions (Hydro)'!Z30/10^3</f>
        <v>2.233682897</v>
      </c>
      <c r="AB1352" s="95">
        <f>AB1350*'Assumptions (Hydro)'!AA30/10^3</f>
        <v>2.232160791</v>
      </c>
      <c r="AC1352" s="95">
        <f>AC1350*'Assumptions (Hydro)'!AB30/10^3</f>
        <v>2.202624383</v>
      </c>
      <c r="AD1352" s="95">
        <f>AD1350*'Assumptions (Hydro)'!AC30/10^3</f>
        <v>2.179041354</v>
      </c>
      <c r="AE1352" s="95">
        <f>AE1350*'Assumptions (Hydro)'!AD30/10^3</f>
        <v>2.149272885</v>
      </c>
      <c r="AF1352" s="95">
        <f>AF1350*'Assumptions (Hydro)'!AE30/10^3</f>
        <v>2.119563572</v>
      </c>
      <c r="AG1352" s="95">
        <f>AG1350*'Assumptions (Hydro)'!AF30/10^3</f>
        <v>2.088131817</v>
      </c>
      <c r="AH1352" s="95">
        <f>AH1350*'Assumptions (Hydro)'!AG30/10^3</f>
        <v>2.057823039</v>
      </c>
      <c r="AI1352" s="95">
        <f>AI1350*'Assumptions (Hydro)'!AH30/10^3</f>
        <v>2.017055899</v>
      </c>
      <c r="AJ1352" s="95">
        <f>AJ1350*'Assumptions (Hydro)'!AI30/10^3</f>
        <v>1.973444646</v>
      </c>
      <c r="AK1352" s="95">
        <f>AK1350*'Assumptions (Hydro)'!AJ30/10^3</f>
        <v>1.928206038</v>
      </c>
      <c r="AL1352" s="95">
        <f>AL1350*'Assumptions (Hydro)'!AK30/10^3</f>
        <v>1.883930081</v>
      </c>
      <c r="AM1352" s="95">
        <f>AM1350*'Assumptions (Hydro)'!AL30/10^3</f>
        <v>1.844769212</v>
      </c>
      <c r="AN1352" s="95">
        <f>AN1350*'Assumptions (Hydro)'!AM30/10^3</f>
        <v>1.801331527</v>
      </c>
      <c r="AO1352" s="95">
        <f>AO1350*'Assumptions (Hydro)'!AN30/10^3</f>
        <v>1.760239067</v>
      </c>
      <c r="AP1352" s="95">
        <f>AP1350*'Assumptions (Hydro)'!AO30/10^3</f>
        <v>1.716211549</v>
      </c>
      <c r="AQ1352" s="95">
        <f>AQ1350*'Assumptions (Hydro)'!AP30/10^3</f>
        <v>1.666169929</v>
      </c>
      <c r="AR1352" s="95">
        <f>AR1350*'Assumptions (Hydro)'!AQ30/10^3</f>
        <v>1.612028003</v>
      </c>
      <c r="AS1352" s="95">
        <f>AS1350*'Assumptions (Hydro)'!AR30/10^3</f>
        <v>1.554360587</v>
      </c>
      <c r="AT1352" s="95">
        <f>AT1350*'Assumptions (Hydro)'!AS30/10^3</f>
        <v>1.495032836</v>
      </c>
      <c r="AU1352" s="95">
        <f>AU1350*'Assumptions (Hydro)'!AT30/10^3</f>
        <v>1.434028653</v>
      </c>
      <c r="AV1352" s="95">
        <f>AV1350*'Assumptions (Hydro)'!AU30/10^3</f>
        <v>1.369987773</v>
      </c>
      <c r="AW1352" s="95">
        <f>AW1350*'Assumptions (Hydro)'!AV30/10^3</f>
        <v>1.299910675</v>
      </c>
      <c r="AX1352" s="95">
        <f>AX1350*'Assumptions (Hydro)'!AW30/10^3</f>
        <v>1.230712109</v>
      </c>
      <c r="AY1352" s="95">
        <f>AY1350*'Assumptions (Hydro)'!AX30/10^3</f>
        <v>1.173781901</v>
      </c>
      <c r="AZ1352" s="95">
        <f>AZ1350*'Assumptions (Hydro)'!AY30/10^3</f>
        <v>1.101057037</v>
      </c>
      <c r="BA1352" s="95">
        <f>BA1350*'Assumptions (Hydro)'!AZ30/10^3</f>
        <v>1.017403641</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0.1625586999</v>
      </c>
      <c r="K1353" s="95">
        <f>K1349*'Assumptions (Hydro)'!J33*'Assumptions (Hydro)'!J32*365/10^9</f>
        <v>0.1652241003</v>
      </c>
      <c r="L1353" s="95">
        <f>L1349*'Assumptions (Hydro)'!K33*'Assumptions (Hydro)'!K32*365/10^9</f>
        <v>0.1912117544</v>
      </c>
      <c r="M1353" s="95">
        <f>M1349*'Assumptions (Hydro)'!L33*'Assumptions (Hydro)'!L32*365/10^9</f>
        <v>0.1334720291</v>
      </c>
      <c r="N1353" s="95">
        <f>N1349*'Assumptions (Hydro)'!M33*'Assumptions (Hydro)'!M32*365/10^9</f>
        <v>0.1380232843</v>
      </c>
      <c r="O1353" s="95">
        <f>O1349*'Assumptions (Hydro)'!N33*'Assumptions (Hydro)'!N32*365/10^9</f>
        <v>0.133042503</v>
      </c>
      <c r="P1353" s="95">
        <f>P1349*'Assumptions (Hydro)'!O33*'Assumptions (Hydro)'!O32*365/10^9</f>
        <v>0.1153390073</v>
      </c>
      <c r="Q1353" s="95">
        <f>Q1349*'Assumptions (Hydro)'!P33*'Assumptions (Hydro)'!P32*365/10^9</f>
        <v>0.1280390463</v>
      </c>
      <c r="R1353" s="95">
        <f>R1349*'Assumptions (Hydro)'!Q33*'Assumptions (Hydro)'!Q32*365/10^9</f>
        <v>0.1373969698</v>
      </c>
      <c r="S1353" s="95">
        <f>S1349*'Assumptions (Hydro)'!R33*'Assumptions (Hydro)'!R32*365/10^9</f>
        <v>0.1132000533</v>
      </c>
      <c r="T1353" s="95">
        <f>T1349*'Assumptions (Hydro)'!S33*'Assumptions (Hydro)'!S32*365/10^9</f>
        <v>0.121148143</v>
      </c>
      <c r="U1353" s="95">
        <f>U1349*'Assumptions (Hydro)'!T33*'Assumptions (Hydro)'!T32*365/10^9</f>
        <v>0.1177646898</v>
      </c>
      <c r="V1353" s="95">
        <f>V1349*'Assumptions (Hydro)'!U33*'Assumptions (Hydro)'!U32*365/10^9</f>
        <v>0.1208905194</v>
      </c>
      <c r="W1353" s="95">
        <f>W1349*'Assumptions (Hydro)'!V33*'Assumptions (Hydro)'!V32*365/10^9</f>
        <v>0.122566416</v>
      </c>
      <c r="X1353" s="95">
        <f>X1349*'Assumptions (Hydro)'!W33*'Assumptions (Hydro)'!W32*365/10^9</f>
        <v>0.1198253449</v>
      </c>
      <c r="Y1353" s="95">
        <f>Y1349*'Assumptions (Hydro)'!X33*'Assumptions (Hydro)'!X32*365/10^9</f>
        <v>0.1172270949</v>
      </c>
      <c r="Z1353" s="95">
        <f>Z1349*'Assumptions (Hydro)'!Y33*'Assumptions (Hydro)'!Y32*365/10^9</f>
        <v>0.1153741378</v>
      </c>
      <c r="AA1353" s="95">
        <f>AA1349*'Assumptions (Hydro)'!Z33*'Assumptions (Hydro)'!Z32*365/10^9</f>
        <v>0.1137304222</v>
      </c>
      <c r="AB1353" s="95">
        <f>AB1349*'Assumptions (Hydro)'!AA33*'Assumptions (Hydro)'!AA32*365/10^9</f>
        <v>0.1129940251</v>
      </c>
      <c r="AC1353" s="95">
        <f>AC1349*'Assumptions (Hydro)'!AB33*'Assumptions (Hydro)'!AB32*365/10^9</f>
        <v>0.1108099714</v>
      </c>
      <c r="AD1353" s="95">
        <f>AD1349*'Assumptions (Hydro)'!AC33*'Assumptions (Hydro)'!AC32*365/10^9</f>
        <v>0.1089002084</v>
      </c>
      <c r="AE1353" s="95">
        <f>AE1349*'Assumptions (Hydro)'!AD33*'Assumptions (Hydro)'!AD32*365/10^9</f>
        <v>0.1066538579</v>
      </c>
      <c r="AF1353" s="95">
        <f>AF1349*'Assumptions (Hydro)'!AE33*'Assumptions (Hydro)'!AE32*365/10^9</f>
        <v>0.1043825191</v>
      </c>
      <c r="AG1353" s="95">
        <f>AG1349*'Assumptions (Hydro)'!AF33*'Assumptions (Hydro)'!AF32*365/10^9</f>
        <v>0.1019962683</v>
      </c>
      <c r="AH1353" s="95">
        <f>AH1349*'Assumptions (Hydro)'!AG33*'Assumptions (Hydro)'!AG32*365/10^9</f>
        <v>0.09963185947</v>
      </c>
      <c r="AI1353" s="95">
        <f>AI1349*'Assumptions (Hydro)'!AH33*'Assumptions (Hydro)'!AH32*365/10^9</f>
        <v>0.09672881524</v>
      </c>
      <c r="AJ1353" s="95">
        <f>AJ1349*'Assumptions (Hydro)'!AI33*'Assumptions (Hydro)'!AI32*365/10^9</f>
        <v>0.0936598641</v>
      </c>
      <c r="AK1353" s="95">
        <f>AK1349*'Assumptions (Hydro)'!AJ33*'Assumptions (Hydro)'!AJ32*365/10^9</f>
        <v>0.09048303484</v>
      </c>
      <c r="AL1353" s="95">
        <f>AL1349*'Assumptions (Hydro)'!AK33*'Assumptions (Hydro)'!AK32*365/10^9</f>
        <v>0.08731734493</v>
      </c>
      <c r="AM1353" s="95">
        <f>AM1349*'Assumptions (Hydro)'!AL33*'Assumptions (Hydro)'!AL32*365/10^9</f>
        <v>0.08434658509</v>
      </c>
      <c r="AN1353" s="95">
        <f>AN1349*'Assumptions (Hydro)'!AM33*'Assumptions (Hydro)'!AM32*365/10^9</f>
        <v>0.08113210647</v>
      </c>
      <c r="AO1353" s="95">
        <f>AO1349*'Assumptions (Hydro)'!AN33*'Assumptions (Hydro)'!AN32*365/10^9</f>
        <v>0.07796969248</v>
      </c>
      <c r="AP1353" s="95">
        <f>AP1349*'Assumptions (Hydro)'!AO33*'Assumptions (Hydro)'!AO32*365/10^9</f>
        <v>0.0746164676</v>
      </c>
      <c r="AQ1353" s="95">
        <f>AQ1349*'Assumptions (Hydro)'!AP33*'Assumptions (Hydro)'!AP32*365/10^9</f>
        <v>0.07093959075</v>
      </c>
      <c r="AR1353" s="95">
        <f>AR1349*'Assumptions (Hydro)'!AQ33*'Assumptions (Hydro)'!AQ32*365/10^9</f>
        <v>0.06702573047</v>
      </c>
      <c r="AS1353" s="95">
        <f>AS1349*'Assumptions (Hydro)'!AR33*'Assumptions (Hydro)'!AR32*365/10^9</f>
        <v>0.06290047644</v>
      </c>
      <c r="AT1353" s="95">
        <f>AT1349*'Assumptions (Hydro)'!AS33*'Assumptions (Hydro)'!AS32*365/10^9</f>
        <v>0.05863772564</v>
      </c>
      <c r="AU1353" s="95">
        <f>AU1349*'Assumptions (Hydro)'!AT33*'Assumptions (Hydro)'!AT32*365/10^9</f>
        <v>0.05422993947</v>
      </c>
      <c r="AV1353" s="95">
        <f>AV1349*'Assumptions (Hydro)'!AU33*'Assumptions (Hydro)'!AU32*365/10^9</f>
        <v>0.04961909818</v>
      </c>
      <c r="AW1353" s="95">
        <f>AW1349*'Assumptions (Hydro)'!AV33*'Assumptions (Hydro)'!AV32*365/10^9</f>
        <v>0.04469821219</v>
      </c>
      <c r="AX1353" s="95">
        <f>AX1349*'Assumptions (Hydro)'!AW33*'Assumptions (Hydro)'!AW32*365/10^9</f>
        <v>0.03970440362</v>
      </c>
      <c r="AY1353" s="95">
        <f>AY1349*'Assumptions (Hydro)'!AX33*'Assumptions (Hydro)'!AX32*365/10^9</f>
        <v>0.03494397069</v>
      </c>
      <c r="AZ1353" s="95">
        <f>AZ1349*'Assumptions (Hydro)'!AY33*'Assumptions (Hydro)'!AY32*365/10^9</f>
        <v>0.02951821599</v>
      </c>
      <c r="BA1353" s="95">
        <f>BA1349*'Assumptions (Hydro)'!AZ33*'Assumptions (Hydro)'!AZ32*365/10^9</f>
        <v>0.02363409053</v>
      </c>
    </row>
    <row r="1354" ht="15.75" customHeight="1">
      <c r="A1354" s="273" t="s">
        <v>46</v>
      </c>
      <c r="B1354" s="159" t="s">
        <v>149</v>
      </c>
      <c r="C1354" s="172">
        <f t="array" ref="C1354:V1354">transpose('Assumptions (Hydro)'!V108:V127)</f>
        <v>0.4</v>
      </c>
      <c r="D1354" s="172">
        <v>0.0</v>
      </c>
      <c r="E1354" s="172">
        <v>0.0</v>
      </c>
      <c r="F1354" s="172">
        <v>62.0</v>
      </c>
      <c r="G1354" s="172">
        <v>62.0</v>
      </c>
      <c r="H1354" s="172">
        <v>25.8</v>
      </c>
      <c r="I1354" s="172">
        <v>0.0</v>
      </c>
      <c r="J1354" s="172">
        <v>0.0</v>
      </c>
      <c r="K1354" s="172">
        <v>0.0</v>
      </c>
      <c r="L1354" s="172">
        <v>0.0</v>
      </c>
      <c r="M1354" s="172">
        <v>0.0</v>
      </c>
      <c r="N1354" s="172">
        <v>1.7</v>
      </c>
      <c r="O1354" s="172">
        <v>86.9</v>
      </c>
      <c r="P1354" s="172">
        <v>28.6</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0.04275591266</v>
      </c>
      <c r="D1356" s="177">
        <f t="shared" si="56"/>
        <v>0.08388818307</v>
      </c>
      <c r="E1356" s="177">
        <f t="shared" si="56"/>
        <v>0.1013423373</v>
      </c>
      <c r="F1356" s="177">
        <f t="shared" si="56"/>
        <v>0.05939824575</v>
      </c>
      <c r="G1356" s="177">
        <f t="shared" si="56"/>
        <v>0.01745415422</v>
      </c>
      <c r="H1356" s="177">
        <f t="shared" si="56"/>
        <v>0</v>
      </c>
      <c r="I1356" s="177">
        <f t="shared" si="56"/>
        <v>0</v>
      </c>
      <c r="J1356" s="177">
        <f t="shared" si="56"/>
        <v>0</v>
      </c>
      <c r="K1356" s="177">
        <f t="shared" si="56"/>
        <v>0.001302207358</v>
      </c>
      <c r="L1356" s="177">
        <f t="shared" si="56"/>
        <v>0.07058012342</v>
      </c>
      <c r="M1356" s="177">
        <f t="shared" si="56"/>
        <v>0.09517402514</v>
      </c>
      <c r="N1356" s="177">
        <f t="shared" si="56"/>
        <v>0.09560207493</v>
      </c>
      <c r="O1356" s="177">
        <f t="shared" si="56"/>
        <v>0.02420345761</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0.0008118211265</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0.04194409153</v>
      </c>
      <c r="D1360" s="177">
        <f>IF($F$1354&gt;0,'Assumptions (Hydro)'!$V$13*Model!$F$1354*'Assumptions (Hydro)'!C$2/10^9,0)</f>
        <v>0.04194409153</v>
      </c>
      <c r="E1360" s="177">
        <f>IF($F$1354&gt;0,'Assumptions (Hydro)'!$V$13*Model!$F$1354*'Assumptions (Hydro)'!D$2/10^9,0)</f>
        <v>0.04194409153</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0.04194409153</v>
      </c>
      <c r="E1361" s="177">
        <f>IF($G$1354&gt;0,'Assumptions (Hydro)'!$V$13*Model!$G$1354*'Assumptions (Hydro)'!D$2/10^9,0)</f>
        <v>0.04194409153</v>
      </c>
      <c r="F1361" s="177">
        <f>IF($G$1354&gt;0,'Assumptions (Hydro)'!$V$13*Model!$G$1354*'Assumptions (Hydro)'!E$2/10^9,0)</f>
        <v>0.04194409153</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0.01745415422</v>
      </c>
      <c r="F1362" s="277">
        <f>IF($H$1354&gt;0,'Assumptions (Hydro)'!$V$13*Model!$H$1354*'Assumptions (Hydro)'!E$2/10^9,0)</f>
        <v>0.01745415422</v>
      </c>
      <c r="G1362" s="277">
        <f>IF($H$1354&gt;0,'Assumptions (Hydro)'!$V$13*Model!$H$1354*'Assumptions (Hydro)'!F$2/10^9,0)</f>
        <v>0.01745415422</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0.001302207358</v>
      </c>
      <c r="L1368" s="160">
        <f>IF($N$1354&gt;0,'Assumptions (Hydro)'!$V$13*Model!$N$1354*'Assumptions (Hydro)'!K$2/10^9,0)</f>
        <v>0.00135424616</v>
      </c>
      <c r="M1368" s="160">
        <f>IF($N$1354&gt;0,'Assumptions (Hydro)'!$V$13*Model!$N$1354*'Assumptions (Hydro)'!L$2/10^9,0)</f>
        <v>0.001380510604</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0.06922587726</v>
      </c>
      <c r="M1369" s="160">
        <f>IF($O$1354&gt;0,'Assumptions (Hydro)'!$V$13*Model!$O$1354*'Assumptions (Hydro)'!L$2/10^9,0)</f>
        <v>0.07056845379</v>
      </c>
      <c r="N1369" s="160">
        <f>IF($O$1354&gt;0,'Assumptions (Hydro)'!$V$13*Model!$O$1354*'Assumptions (Hydro)'!M$2/10^9,0)</f>
        <v>0.07192918018</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0.02322506074</v>
      </c>
      <c r="N1370" s="177">
        <f>IF($P$1354&gt;0,'Assumptions (Hydro)'!$V$13*Model!$P$1354*'Assumptions (Hydro)'!M$2/10^9,0)</f>
        <v>0.02367289474</v>
      </c>
      <c r="O1370" s="177">
        <f>IF($P$1354&gt;0,'Assumptions (Hydro)'!$V$13*Model!$P$1354*'Assumptions (Hydro)'!N$2/10^9,0)</f>
        <v>0.02420345761</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0.0256535476</v>
      </c>
      <c r="D1408" s="279">
        <f>'Assumptions (Hydro)'!$V$4*Model!D1356</f>
        <v>0.05033290984</v>
      </c>
      <c r="E1408" s="279">
        <f>'Assumptions (Hydro)'!$V$4*Model!E1356</f>
        <v>0.06080540237</v>
      </c>
      <c r="F1408" s="279">
        <f>'Assumptions (Hydro)'!$V$4*Model!F1356</f>
        <v>0.03563894745</v>
      </c>
      <c r="G1408" s="279">
        <f>'Assumptions (Hydro)'!$V$4*Model!G1356</f>
        <v>0.01047249253</v>
      </c>
      <c r="H1408" s="279">
        <f>'Assumptions (Hydro)'!$V$4*Model!H1356</f>
        <v>0</v>
      </c>
      <c r="I1408" s="279">
        <f>'Assumptions (Hydro)'!$V$4*Model!I1356</f>
        <v>0</v>
      </c>
      <c r="J1408" s="279">
        <f>'Assumptions (Hydro)'!$V$4*Model!J1356</f>
        <v>0</v>
      </c>
      <c r="K1408" s="279">
        <f>'Assumptions (Hydro)'!$V$4*Model!K1356</f>
        <v>0.0007813244145</v>
      </c>
      <c r="L1408" s="279">
        <f>'Assumptions (Hydro)'!$V$4*Model!L1356</f>
        <v>0.04234807405</v>
      </c>
      <c r="M1408" s="279">
        <f>'Assumptions (Hydro)'!$V$4*Model!M1356</f>
        <v>0.05710441508</v>
      </c>
      <c r="N1408" s="279">
        <f>'Assumptions (Hydro)'!$V$4*Model!N1356</f>
        <v>0.05736124496</v>
      </c>
      <c r="O1408" s="279">
        <f>'Assumptions (Hydro)'!$V$4*Model!O1356</f>
        <v>0.01452207457</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0.01710236506</v>
      </c>
      <c r="D1409" s="176">
        <f>'Assumptions (Hydro)'!$V$5*Model!D1356</f>
        <v>0.03355527323</v>
      </c>
      <c r="E1409" s="176">
        <f>'Assumptions (Hydro)'!$V$5*Model!E1356</f>
        <v>0.04053693491</v>
      </c>
      <c r="F1409" s="176">
        <f>'Assumptions (Hydro)'!$V$5*Model!F1356</f>
        <v>0.0237592983</v>
      </c>
      <c r="G1409" s="176">
        <f>'Assumptions (Hydro)'!$V$5*Model!G1356</f>
        <v>0.006981661688</v>
      </c>
      <c r="H1409" s="176">
        <f>'Assumptions (Hydro)'!$V$5*Model!H1356</f>
        <v>0</v>
      </c>
      <c r="I1409" s="176">
        <f>'Assumptions (Hydro)'!$V$5*Model!I1356</f>
        <v>0</v>
      </c>
      <c r="J1409" s="176">
        <f>'Assumptions (Hydro)'!$V$5*Model!J1356</f>
        <v>0</v>
      </c>
      <c r="K1409" s="176">
        <f>'Assumptions (Hydro)'!$V$5*Model!K1356</f>
        <v>0.000520882943</v>
      </c>
      <c r="L1409" s="176">
        <f>'Assumptions (Hydro)'!$V$5*Model!L1356</f>
        <v>0.02823204937</v>
      </c>
      <c r="M1409" s="176">
        <f>'Assumptions (Hydro)'!$V$5*Model!M1356</f>
        <v>0.03806961006</v>
      </c>
      <c r="N1409" s="176">
        <f>'Assumptions (Hydro)'!$V$5*Model!N1356</f>
        <v>0.03824082997</v>
      </c>
      <c r="O1409" s="176">
        <f>'Assumptions (Hydro)'!$V$5*Model!O1356</f>
        <v>0.009681383044</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-0.00002300106872</v>
      </c>
      <c r="D1410" s="177">
        <f t="array" ref="D1410">SUM(IF(ISERROR(D1411:D1461),"",D1411:D1461))</f>
        <v>-0.00002409361948</v>
      </c>
      <c r="E1410" s="177">
        <f t="array" ref="E1410">SUM(IF(ISERROR(E1411:E1461),"",E1411:E1461))</f>
        <v>-0.00002523806641</v>
      </c>
      <c r="F1410" s="177">
        <f t="array" ref="F1410">SUM(IF(ISERROR(F1411:F1461),"",F1411:F1461))</f>
        <v>-0.003591602526</v>
      </c>
      <c r="G1410" s="177">
        <f t="array" ref="G1410">SUM(IF(ISERROR(G1411:G1461),"",G1411:G1461))</f>
        <v>-0.007327369297</v>
      </c>
      <c r="H1410" s="177">
        <f t="array" ref="H1410">SUM(IF(ISERROR(H1411:H1461),"",H1411:H1461))</f>
        <v>-0.009158988271</v>
      </c>
      <c r="I1410" s="177">
        <f t="array" ref="I1410">SUM(IF(ISERROR(I1411:I1461),"",I1411:I1461))</f>
        <v>-0.009594040214</v>
      </c>
      <c r="J1410" s="177">
        <f t="array" ref="J1410">SUM(IF(ISERROR(J1411:J1461),"",J1411:J1461))</f>
        <v>-0.01004975712</v>
      </c>
      <c r="K1410" s="177">
        <f t="array" ref="K1410">SUM(IF(ISERROR(K1411:K1461),"",K1411:K1461))</f>
        <v>-0.01052712059</v>
      </c>
      <c r="L1410" s="177">
        <f t="array" ref="L1410">SUM(IF(ISERROR(L1411:L1461),"",L1411:L1461))</f>
        <v>-0.01102715882</v>
      </c>
      <c r="M1410" s="177">
        <f t="array" ref="M1410">SUM(IF(ISERROR(M1411:M1461),"",M1411:M1461))</f>
        <v>-0.01155094886</v>
      </c>
      <c r="N1410" s="177">
        <f t="array" ref="N1410">SUM(IF(ISERROR(N1411:N1461),"",N1411:N1461))</f>
        <v>-0.01221399695</v>
      </c>
      <c r="O1410" s="177">
        <f t="array" ref="O1410">SUM(IF(ISERROR(O1411:O1461),"",O1411:O1461))</f>
        <v>-0.01879285643</v>
      </c>
      <c r="P1410" s="177">
        <f t="array" ref="P1410">SUM(IF(ISERROR(P1411:P1461),"",P1411:P1461))</f>
        <v>-0.02170001074</v>
      </c>
      <c r="Q1410" s="177">
        <f t="array" ref="Q1410">SUM(IF(ISERROR(Q1411:Q1461),"",Q1411:Q1461))</f>
        <v>-0.02273076125</v>
      </c>
      <c r="R1410" s="177">
        <f t="array" ref="R1410">SUM(IF(ISERROR(R1411:R1461),"",R1411:R1461))</f>
        <v>-0.02376433444</v>
      </c>
      <c r="S1410" s="177">
        <f t="array" ref="S1410">SUM(IF(ISERROR(S1411:S1461),"",S1411:S1461))</f>
        <v>-0.02489314033</v>
      </c>
      <c r="T1410" s="177">
        <f t="array" ref="T1410">SUM(IF(ISERROR(T1411:T1461),"",T1411:T1461))</f>
        <v>-0.02607556449</v>
      </c>
      <c r="U1410" s="177">
        <f t="array" ref="U1410">SUM(IF(ISERROR(U1411:U1461),"",U1411:U1461))</f>
        <v>-0.02016276833</v>
      </c>
      <c r="V1410" s="177">
        <f t="array" ref="V1410">SUM(IF(ISERROR(V1411:V1461),"",V1411:V1461))</f>
        <v>-0.01396911434</v>
      </c>
      <c r="W1410" s="177">
        <f t="array" ref="W1410">SUM(IF(ISERROR(W1411:W1461),"",W1411:W1461))</f>
        <v>-0.01165674816</v>
      </c>
      <c r="X1410" s="177">
        <f t="array" ref="X1410">SUM(IF(ISERROR(X1411:X1461),"",X1411:X1461))</f>
        <v>-0.0122104437</v>
      </c>
      <c r="Y1410" s="177">
        <f t="array" ref="Y1410">SUM(IF(ISERROR(Y1411:Y1461),"",Y1411:Y1461))</f>
        <v>-0.01279043977</v>
      </c>
      <c r="Z1410" s="177">
        <f t="array" ref="Z1410">SUM(IF(ISERROR(Z1411:Z1461),"",Z1411:Z1461))</f>
        <v>-0.01339798566</v>
      </c>
      <c r="AA1410" s="177">
        <f t="array" ref="AA1410">SUM(IF(ISERROR(AA1411:AA1461),"",AA1411:AA1461))</f>
        <v>-0.01403438998</v>
      </c>
      <c r="AB1410" s="177">
        <f t="array" ref="AB1410">SUM(IF(ISERROR(AB1411:AB1461),"",AB1411:AB1461))</f>
        <v>-0.0147010235</v>
      </c>
      <c r="AC1410" s="177">
        <f t="array" ref="AC1410">SUM(IF(ISERROR(AC1411:AC1461),"",AC1411:AC1461))</f>
        <v>-0.01516989063</v>
      </c>
      <c r="AD1410" s="177">
        <f t="array" ref="AD1410">SUM(IF(ISERROR(AD1411:AD1461),"",AD1411:AD1461))</f>
        <v>-0.003857645732</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-0.00002300106872</v>
      </c>
      <c r="D1411" s="177">
        <f>IF($C$1354&gt;0,PPMT('Assumptions (Hydro)'!$V$6,Model!X$1,'Assumptions (Hydro)'!$V$9,'Assumptions (Hydro)'!$V$4*Model!$C$1354*'Assumptions (Hydro)'!$B$2/10^9),0)</f>
        <v>-0.00002409361948</v>
      </c>
      <c r="E1411" s="177">
        <f>IF($C$1354&gt;0,PPMT('Assumptions (Hydro)'!$V$6,Model!Y$1,'Assumptions (Hydro)'!$V$9,'Assumptions (Hydro)'!$V$4*Model!$C$1354*'Assumptions (Hydro)'!$B$2/10^9),0)</f>
        <v>-0.00002523806641</v>
      </c>
      <c r="F1411" s="177">
        <f>IF($C$1354&gt;0,PPMT('Assumptions (Hydro)'!$V$6,Model!Z$1,'Assumptions (Hydro)'!$V$9,'Assumptions (Hydro)'!$V$4*Model!$C$1354*'Assumptions (Hydro)'!$B$2/10^9),0)</f>
        <v>-0.00002643687456</v>
      </c>
      <c r="G1411" s="177">
        <f>IF($C$1354&gt;0,PPMT('Assumptions (Hydro)'!$V$6,Model!AA$1,'Assumptions (Hydro)'!$V$9,'Assumptions (Hydro)'!$V$4*Model!$C$1354*'Assumptions (Hydro)'!$B$2/10^9),0)</f>
        <v>-0.0000276926261</v>
      </c>
      <c r="H1411" s="177">
        <f>IF($C$1354&gt;0,PPMT('Assumptions (Hydro)'!$V$6,Model!AB$1,'Assumptions (Hydro)'!$V$9,'Assumptions (Hydro)'!$V$4*Model!$C$1354*'Assumptions (Hydro)'!$B$2/10^9),0)</f>
        <v>-0.00002900802584</v>
      </c>
      <c r="I1411" s="177">
        <f>IF($C$1354&gt;0,PPMT('Assumptions (Hydro)'!$V$6,Model!AC$1,'Assumptions (Hydro)'!$V$9,'Assumptions (Hydro)'!$V$4*Model!$C$1354*'Assumptions (Hydro)'!$B$2/10^9),0)</f>
        <v>-0.00003038590707</v>
      </c>
      <c r="J1411" s="177">
        <f>IF($C$1354&gt;0,PPMT('Assumptions (Hydro)'!$V$6,Model!AD$1,'Assumptions (Hydro)'!$V$9,'Assumptions (Hydro)'!$V$4*Model!$C$1354*'Assumptions (Hydro)'!$B$2/10^9),0)</f>
        <v>-0.00003182923766</v>
      </c>
      <c r="K1411" s="177">
        <f>IF($C$1354&gt;0,PPMT('Assumptions (Hydro)'!$V$6,Model!AE$1,'Assumptions (Hydro)'!$V$9,'Assumptions (Hydro)'!$V$4*Model!$C$1354*'Assumptions (Hydro)'!$B$2/10^9),0)</f>
        <v>-0.00003334112645</v>
      </c>
      <c r="L1411" s="177">
        <f>IF($C$1354&gt;0,PPMT('Assumptions (Hydro)'!$V$6,Model!AF$1,'Assumptions (Hydro)'!$V$9,'Assumptions (Hydro)'!$V$4*Model!$C$1354*'Assumptions (Hydro)'!$B$2/10^9),0)</f>
        <v>-0.00003492482995</v>
      </c>
      <c r="M1411" s="177">
        <f>IF($C$1354&gt;0,PPMT('Assumptions (Hydro)'!$V$6,Model!AG$1,'Assumptions (Hydro)'!$V$9,'Assumptions (Hydro)'!$V$4*Model!$C$1354*'Assumptions (Hydro)'!$B$2/10^9),0)</f>
        <v>-0.00003658375937</v>
      </c>
      <c r="N1411" s="177">
        <f>IF($C$1354&gt;0,PPMT('Assumptions (Hydro)'!$V$6,Model!AH$1,'Assumptions (Hydro)'!$V$9,'Assumptions (Hydro)'!$V$4*Model!$C$1354*'Assumptions (Hydro)'!$B$2/10^9),0)</f>
        <v>-0.00003832148794</v>
      </c>
      <c r="O1411" s="177">
        <f>IF($C$1354&gt;0,PPMT('Assumptions (Hydro)'!$V$6,Model!AI$1,'Assumptions (Hydro)'!$V$9,'Assumptions (Hydro)'!$V$4*Model!$C$1354*'Assumptions (Hydro)'!$B$2/10^9),0)</f>
        <v>-0.00004014175862</v>
      </c>
      <c r="P1411" s="177">
        <f>IF($C$1354&gt;0,PPMT('Assumptions (Hydro)'!$V$6,Model!AJ$1,'Assumptions (Hydro)'!$V$9,'Assumptions (Hydro)'!$V$4*Model!$C$1354*'Assumptions (Hydro)'!$B$2/10^9),0)</f>
        <v>-0.00004204849216</v>
      </c>
      <c r="Q1411" s="177">
        <f>IF($C$1354&gt;0,PPMT('Assumptions (Hydro)'!$V$6,Model!AK$1,'Assumptions (Hydro)'!$V$9,'Assumptions (Hydro)'!$V$4*Model!$C$1354*'Assumptions (Hydro)'!$B$2/10^9),0)</f>
        <v>-0.00004404579553</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-0.003565165651</v>
      </c>
      <c r="G1414" s="160">
        <f>IF($F$1354&gt;0,PPMT('Assumptions (Hydro)'!$V$6,Model!X$1,'Assumptions (Hydro)'!$V$9,'Assumptions (Hydro)'!$V$4*Model!$F$1354*AVERAGE('Assumptions (Hydro)'!$B$2:$D$2)/10^9),0)</f>
        <v>-0.00373451102</v>
      </c>
      <c r="H1414" s="160">
        <f>IF($F$1354&gt;0,PPMT('Assumptions (Hydro)'!$V$6,Model!Y$1,'Assumptions (Hydro)'!$V$9,'Assumptions (Hydro)'!$V$4*Model!$F$1354*AVERAGE('Assumptions (Hydro)'!$B$2:$D$2)/10^9),0)</f>
        <v>-0.003911900293</v>
      </c>
      <c r="I1414" s="160">
        <f>IF($F$1354&gt;0,PPMT('Assumptions (Hydro)'!$V$6,Model!Z$1,'Assumptions (Hydro)'!$V$9,'Assumptions (Hydro)'!$V$4*Model!$F$1354*AVERAGE('Assumptions (Hydro)'!$B$2:$D$2)/10^9),0)</f>
        <v>-0.004097715557</v>
      </c>
      <c r="J1414" s="160">
        <f>IF($F$1354&gt;0,PPMT('Assumptions (Hydro)'!$V$6,Model!AA$1,'Assumptions (Hydro)'!$V$9,'Assumptions (Hydro)'!$V$4*Model!$F$1354*AVERAGE('Assumptions (Hydro)'!$B$2:$D$2)/10^9),0)</f>
        <v>-0.004292357046</v>
      </c>
      <c r="K1414" s="160">
        <f>IF($F$1354&gt;0,PPMT('Assumptions (Hydro)'!$V$6,Model!AB$1,'Assumptions (Hydro)'!$V$9,'Assumptions (Hydro)'!$V$4*Model!$F$1354*AVERAGE('Assumptions (Hydro)'!$B$2:$D$2)/10^9),0)</f>
        <v>-0.004496244006</v>
      </c>
      <c r="L1414" s="160">
        <f>IF($F$1354&gt;0,PPMT('Assumptions (Hydro)'!$V$6,Model!AC$1,'Assumptions (Hydro)'!$V$9,'Assumptions (Hydro)'!$V$4*Model!$F$1354*AVERAGE('Assumptions (Hydro)'!$B$2:$D$2)/10^9),0)</f>
        <v>-0.004709815596</v>
      </c>
      <c r="M1414" s="160">
        <f>IF($F$1354&gt;0,PPMT('Assumptions (Hydro)'!$V$6,Model!AD$1,'Assumptions (Hydro)'!$V$9,'Assumptions (Hydro)'!$V$4*Model!$F$1354*AVERAGE('Assumptions (Hydro)'!$B$2:$D$2)/10^9),0)</f>
        <v>-0.004933531837</v>
      </c>
      <c r="N1414" s="177">
        <f>IF($F$1354&gt;0,PPMT('Assumptions (Hydro)'!$V$6,Model!AE$1,'Assumptions (Hydro)'!$V$9,'Assumptions (Hydro)'!$V$4*Model!$F$1354*AVERAGE('Assumptions (Hydro)'!$B$2:$D$2)/10^9),0)</f>
        <v>-0.005167874599</v>
      </c>
      <c r="O1414" s="160">
        <f>IF($F$1354&gt;0,PPMT('Assumptions (Hydro)'!$V$6,Model!AF$1,'Assumptions (Hydro)'!$V$9,'Assumptions (Hydro)'!$V$4*Model!$F$1354*AVERAGE('Assumptions (Hydro)'!$B$2:$D$2)/10^9),0)</f>
        <v>-0.005413348643</v>
      </c>
      <c r="P1414" s="160">
        <f>IF($F$1354&gt;0,PPMT('Assumptions (Hydro)'!$V$6,Model!AG$1,'Assumptions (Hydro)'!$V$9,'Assumptions (Hydro)'!$V$4*Model!$F$1354*AVERAGE('Assumptions (Hydro)'!$B$2:$D$2)/10^9),0)</f>
        <v>-0.005670482703</v>
      </c>
      <c r="Q1414" s="160">
        <f>IF($F$1354&gt;0,PPMT('Assumptions (Hydro)'!$V$6,Model!AH$1,'Assumptions (Hydro)'!$V$9,'Assumptions (Hydro)'!$V$4*Model!$F$1354*AVERAGE('Assumptions (Hydro)'!$B$2:$D$2)/10^9),0)</f>
        <v>-0.005939830631</v>
      </c>
      <c r="R1414" s="160">
        <f>IF($F$1354&gt;0,PPMT('Assumptions (Hydro)'!$V$6,Model!AI$1,'Assumptions (Hydro)'!$V$9,'Assumptions (Hydro)'!$V$4*Model!$F$1354*AVERAGE('Assumptions (Hydro)'!$B$2:$D$2)/10^9),0)</f>
        <v>-0.006221972586</v>
      </c>
      <c r="S1414" s="160">
        <f>IF($F$1354&gt;0,PPMT('Assumptions (Hydro)'!$V$6,Model!AJ$1,'Assumptions (Hydro)'!$V$9,'Assumptions (Hydro)'!$V$4*Model!$F$1354*AVERAGE('Assumptions (Hydro)'!$B$2:$D$2)/10^9),0)</f>
        <v>-0.006517516284</v>
      </c>
      <c r="T1414" s="160">
        <f>IF($F$1354&gt;0,PPMT('Assumptions (Hydro)'!$V$6,Model!AK$1,'Assumptions (Hydro)'!$V$9,'Assumptions (Hydro)'!$V$4*Model!$F$1354*AVERAGE('Assumptions (Hydro)'!$B$2:$D$2)/10^9),0)</f>
        <v>-0.006827098308</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-0.003565165651</v>
      </c>
      <c r="H1415" s="160">
        <f>IF($G$1354&gt;0,PPMT('Assumptions (Hydro)'!$V$6,Model!X$1,'Assumptions (Hydro)'!$V$9,'Assumptions (Hydro)'!$V$4*Model!$G$1354*AVERAGE('Assumptions (Hydro)'!$C$2:$E$2)/10^9),0)</f>
        <v>-0.00373451102</v>
      </c>
      <c r="I1415" s="160">
        <f>IF($G$1354&gt;0,PPMT('Assumptions (Hydro)'!$V$6,Model!Y$1,'Assumptions (Hydro)'!$V$9,'Assumptions (Hydro)'!$V$4*Model!$G$1354*AVERAGE('Assumptions (Hydro)'!$C$2:$E$2)/10^9),0)</f>
        <v>-0.003911900293</v>
      </c>
      <c r="J1415" s="160">
        <f>IF($G$1354&gt;0,PPMT('Assumptions (Hydro)'!$V$6,Model!Z$1,'Assumptions (Hydro)'!$V$9,'Assumptions (Hydro)'!$V$4*Model!$G$1354*AVERAGE('Assumptions (Hydro)'!$C$2:$E$2)/10^9),0)</f>
        <v>-0.004097715557</v>
      </c>
      <c r="K1415" s="160">
        <f>IF($G$1354&gt;0,PPMT('Assumptions (Hydro)'!$V$6,Model!AA$1,'Assumptions (Hydro)'!$V$9,'Assumptions (Hydro)'!$V$4*Model!$G$1354*AVERAGE('Assumptions (Hydro)'!$C$2:$E$2)/10^9),0)</f>
        <v>-0.004292357046</v>
      </c>
      <c r="L1415" s="160">
        <f>IF($G$1354&gt;0,PPMT('Assumptions (Hydro)'!$V$6,Model!AB$1,'Assumptions (Hydro)'!$V$9,'Assumptions (Hydro)'!$V$4*Model!$G$1354*AVERAGE('Assumptions (Hydro)'!$C$2:$E$2)/10^9),0)</f>
        <v>-0.004496244006</v>
      </c>
      <c r="M1415" s="160">
        <f>IF($G$1354&gt;0,PPMT('Assumptions (Hydro)'!$V$6,Model!AC$1,'Assumptions (Hydro)'!$V$9,'Assumptions (Hydro)'!$V$4*Model!$G$1354*AVERAGE('Assumptions (Hydro)'!$C$2:$E$2)/10^9),0)</f>
        <v>-0.004709815596</v>
      </c>
      <c r="N1415" s="160">
        <f>IF($G$1354&gt;0,PPMT('Assumptions (Hydro)'!$V$6,Model!AD$1,'Assumptions (Hydro)'!$V$9,'Assumptions (Hydro)'!$V$4*Model!$G$1354*AVERAGE('Assumptions (Hydro)'!$C$2:$E$2)/10^9),0)</f>
        <v>-0.004933531837</v>
      </c>
      <c r="O1415" s="160">
        <f>IF($G$1354&gt;0,PPMT('Assumptions (Hydro)'!$V$6,Model!AE$1,'Assumptions (Hydro)'!$V$9,'Assumptions (Hydro)'!$V$4*Model!$G$1354*AVERAGE('Assumptions (Hydro)'!$C$2:$E$2)/10^9),0)</f>
        <v>-0.005167874599</v>
      </c>
      <c r="P1415" s="160">
        <f>IF($G$1354&gt;0,PPMT('Assumptions (Hydro)'!$V$6,Model!AF$1,'Assumptions (Hydro)'!$V$9,'Assumptions (Hydro)'!$V$4*Model!$G$1354*AVERAGE('Assumptions (Hydro)'!$C$2:$E$2)/10^9),0)</f>
        <v>-0.005413348643</v>
      </c>
      <c r="Q1415" s="160">
        <f>IF($G$1354&gt;0,PPMT('Assumptions (Hydro)'!$V$6,Model!AG$1,'Assumptions (Hydro)'!$V$9,'Assumptions (Hydro)'!$V$4*Model!$G$1354*AVERAGE('Assumptions (Hydro)'!$C$2:$E$2)/10^9),0)</f>
        <v>-0.005670482703</v>
      </c>
      <c r="R1415" s="160">
        <f>IF($G$1354&gt;0,PPMT('Assumptions (Hydro)'!$V$6,Model!AH$1,'Assumptions (Hydro)'!$V$9,'Assumptions (Hydro)'!$V$4*Model!$G$1354*AVERAGE('Assumptions (Hydro)'!$C$2:$E$2)/10^9),0)</f>
        <v>-0.005939830631</v>
      </c>
      <c r="S1415" s="160">
        <f>IF($G$1354&gt;0,PPMT('Assumptions (Hydro)'!$V$6,Model!AI$1,'Assumptions (Hydro)'!$V$9,'Assumptions (Hydro)'!$V$4*Model!$G$1354*AVERAGE('Assumptions (Hydro)'!$C$2:$E$2)/10^9),0)</f>
        <v>-0.006221972586</v>
      </c>
      <c r="T1415" s="160">
        <f>IF($G$1354&gt;0,PPMT('Assumptions (Hydro)'!$V$6,Model!AJ$1,'Assumptions (Hydro)'!$V$9,'Assumptions (Hydro)'!$V$4*Model!$G$1354*AVERAGE('Assumptions (Hydro)'!$C$2:$E$2)/10^9),0)</f>
        <v>-0.006517516284</v>
      </c>
      <c r="U1415" s="160">
        <f>IF($G$1354&gt;0,PPMT('Assumptions (Hydro)'!$V$6,Model!AK$1,'Assumptions (Hydro)'!$V$9,'Assumptions (Hydro)'!$V$4*Model!$G$1354*AVERAGE('Assumptions (Hydro)'!$C$2:$E$2)/10^9),0)</f>
        <v>-0.006827098308</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-0.001483568932</v>
      </c>
      <c r="I1416" s="280">
        <f>IF($H$1354&gt;0,PPMT('Assumptions (Hydro)'!$V$6,Model!X$1,'Assumptions (Hydro)'!$V$9,'Assumptions (Hydro)'!$V$4*Model!$H$1354*AVERAGE('Assumptions (Hydro)'!$D$2:$F$2)/10^9),0)</f>
        <v>-0.001554038457</v>
      </c>
      <c r="J1416" s="280">
        <f>IF($H$1354&gt;0,PPMT('Assumptions (Hydro)'!$V$6,Model!Y$1,'Assumptions (Hydro)'!$V$9,'Assumptions (Hydro)'!$V$4*Model!$H$1354*AVERAGE('Assumptions (Hydro)'!$D$2:$F$2)/10^9),0)</f>
        <v>-0.001627855283</v>
      </c>
      <c r="K1416" s="280">
        <f>IF($H$1354&gt;0,PPMT('Assumptions (Hydro)'!$V$6,Model!Z$1,'Assumptions (Hydro)'!$V$9,'Assumptions (Hydro)'!$V$4*Model!$H$1354*AVERAGE('Assumptions (Hydro)'!$D$2:$F$2)/10^9),0)</f>
        <v>-0.001705178409</v>
      </c>
      <c r="L1416" s="280">
        <f>IF($H$1354&gt;0,PPMT('Assumptions (Hydro)'!$V$6,Model!AA$1,'Assumptions (Hydro)'!$V$9,'Assumptions (Hydro)'!$V$4*Model!$H$1354*AVERAGE('Assumptions (Hydro)'!$D$2:$F$2)/10^9),0)</f>
        <v>-0.001786174384</v>
      </c>
      <c r="M1416" s="280">
        <f>IF($H$1354&gt;0,PPMT('Assumptions (Hydro)'!$V$6,Model!AB$1,'Assumptions (Hydro)'!$V$9,'Assumptions (Hydro)'!$V$4*Model!$H$1354*AVERAGE('Assumptions (Hydro)'!$D$2:$F$2)/10^9),0)</f>
        <v>-0.001871017667</v>
      </c>
      <c r="N1416" s="280">
        <f>IF($H$1354&gt;0,PPMT('Assumptions (Hydro)'!$V$6,Model!AC$1,'Assumptions (Hydro)'!$V$9,'Assumptions (Hydro)'!$V$4*Model!$H$1354*AVERAGE('Assumptions (Hydro)'!$D$2:$F$2)/10^9),0)</f>
        <v>-0.001959891006</v>
      </c>
      <c r="O1416" s="280">
        <f>IF($H$1354&gt;0,PPMT('Assumptions (Hydro)'!$V$6,Model!AD$1,'Assumptions (Hydro)'!$V$9,'Assumptions (Hydro)'!$V$4*Model!$H$1354*AVERAGE('Assumptions (Hydro)'!$D$2:$F$2)/10^9),0)</f>
        <v>-0.002052985829</v>
      </c>
      <c r="P1416" s="280">
        <f>IF($H$1354&gt;0,PPMT('Assumptions (Hydro)'!$V$6,Model!AE$1,'Assumptions (Hydro)'!$V$9,'Assumptions (Hydro)'!$V$4*Model!$H$1354*AVERAGE('Assumptions (Hydro)'!$D$2:$F$2)/10^9),0)</f>
        <v>-0.002150502656</v>
      </c>
      <c r="Q1416" s="280">
        <f>IF($H$1354&gt;0,PPMT('Assumptions (Hydro)'!$V$6,Model!AF$1,'Assumptions (Hydro)'!$V$9,'Assumptions (Hydro)'!$V$4*Model!$H$1354*AVERAGE('Assumptions (Hydro)'!$D$2:$F$2)/10^9),0)</f>
        <v>-0.002252651532</v>
      </c>
      <c r="R1416" s="280">
        <f>IF($H$1354&gt;0,PPMT('Assumptions (Hydro)'!$V$6,Model!AG$1,'Assumptions (Hydro)'!$V$9,'Assumptions (Hydro)'!$V$4*Model!$H$1354*AVERAGE('Assumptions (Hydro)'!$D$2:$F$2)/10^9),0)</f>
        <v>-0.00235965248</v>
      </c>
      <c r="S1416" s="280">
        <f>IF($H$1354&gt;0,PPMT('Assumptions (Hydro)'!$V$6,Model!AH$1,'Assumptions (Hydro)'!$V$9,'Assumptions (Hydro)'!$V$4*Model!$H$1354*AVERAGE('Assumptions (Hydro)'!$D$2:$F$2)/10^9),0)</f>
        <v>-0.002471735972</v>
      </c>
      <c r="T1416" s="280">
        <f>IF($H$1354&gt;0,PPMT('Assumptions (Hydro)'!$V$6,Model!AI$1,'Assumptions (Hydro)'!$V$9,'Assumptions (Hydro)'!$V$4*Model!$H$1354*AVERAGE('Assumptions (Hydro)'!$D$2:$F$2)/10^9),0)</f>
        <v>-0.002589143431</v>
      </c>
      <c r="U1416" s="280">
        <f>IF($H$1354&gt;0,PPMT('Assumptions (Hydro)'!$V$6,Model!AJ$1,'Assumptions (Hydro)'!$V$9,'Assumptions (Hydro)'!$V$4*Model!$H$1354*AVERAGE('Assumptions (Hydro)'!$D$2:$F$2)/10^9),0)</f>
        <v>-0.002712127744</v>
      </c>
      <c r="V1416" s="280">
        <f>IF($H$1354&gt;0,PPMT('Assumptions (Hydro)'!$V$6,Model!AK$1,'Assumptions (Hydro)'!$V$9,'Assumptions (Hydro)'!$V$4*Model!$H$1354*AVERAGE('Assumptions (Hydro)'!$D$2:$F$2)/10^9),0)</f>
        <v>-0.002840953812</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-0.0001143780152</v>
      </c>
      <c r="O1422" s="177">
        <f>IF($N$1354&gt;0,PPMT('Assumptions (Hydro)'!$V$6,Model!X$1,'Assumptions (Hydro)'!$V$9,'Assumptions (Hydro)'!$V$4*Model!$N$1354*AVERAGE('Assumptions (Hydro)'!$J$2:$L$2)/10^9),0)</f>
        <v>-0.000119810971</v>
      </c>
      <c r="P1422" s="177">
        <f>IF($N$1354&gt;0,PPMT('Assumptions (Hydro)'!$V$6,Model!Y$1,'Assumptions (Hydro)'!$V$9,'Assumptions (Hydro)'!$V$4*Model!$N$1354*AVERAGE('Assumptions (Hydro)'!$J$2:$L$2)/10^9),0)</f>
        <v>-0.0001255019921</v>
      </c>
      <c r="Q1422" s="177">
        <f>IF($N$1354&gt;0,PPMT('Assumptions (Hydro)'!$V$6,Model!Z$1,'Assumptions (Hydro)'!$V$9,'Assumptions (Hydro)'!$V$4*Model!$N$1354*AVERAGE('Assumptions (Hydro)'!$J$2:$L$2)/10^9),0)</f>
        <v>-0.0001314633367</v>
      </c>
      <c r="R1422" s="177">
        <f>IF($N$1354&gt;0,PPMT('Assumptions (Hydro)'!$V$6,Model!AA$1,'Assumptions (Hydro)'!$V$9,'Assumptions (Hydro)'!$V$4*Model!$N$1354*AVERAGE('Assumptions (Hydro)'!$J$2:$L$2)/10^9),0)</f>
        <v>-0.0001377078452</v>
      </c>
      <c r="S1422" s="177">
        <f>IF($N$1354&gt;0,PPMT('Assumptions (Hydro)'!$V$6,Model!AB$1,'Assumptions (Hydro)'!$V$9,'Assumptions (Hydro)'!$V$4*Model!$N$1354*AVERAGE('Assumptions (Hydro)'!$J$2:$L$2)/10^9),0)</f>
        <v>-0.0001442489678</v>
      </c>
      <c r="T1422" s="177">
        <f>IF($N$1354&gt;0,PPMT('Assumptions (Hydro)'!$V$6,Model!AC$1,'Assumptions (Hydro)'!$V$9,'Assumptions (Hydro)'!$V$4*Model!$N$1354*AVERAGE('Assumptions (Hydro)'!$J$2:$L$2)/10^9),0)</f>
        <v>-0.0001511007938</v>
      </c>
      <c r="U1422" s="177">
        <f>IF($N$1354&gt;0,PPMT('Assumptions (Hydro)'!$V$6,Model!AD$1,'Assumptions (Hydro)'!$V$9,'Assumptions (Hydro)'!$V$4*Model!$N$1354*AVERAGE('Assumptions (Hydro)'!$J$2:$L$2)/10^9),0)</f>
        <v>-0.0001582780815</v>
      </c>
      <c r="V1422" s="177">
        <f>IF($N$1354&gt;0,PPMT('Assumptions (Hydro)'!$V$6,Model!AE$1,'Assumptions (Hydro)'!$V$9,'Assumptions (Hydro)'!$V$4*Model!$N$1354*AVERAGE('Assumptions (Hydro)'!$J$2:$L$2)/10^9),0)</f>
        <v>-0.0001657962904</v>
      </c>
      <c r="W1422" s="177">
        <f>IF($N$1354&gt;0,PPMT('Assumptions (Hydro)'!$V$6,Model!AF$1,'Assumptions (Hydro)'!$V$9,'Assumptions (Hydro)'!$V$4*Model!$N$1354*AVERAGE('Assumptions (Hydro)'!$J$2:$L$2)/10^9),0)</f>
        <v>-0.0001736716142</v>
      </c>
      <c r="X1422" s="177">
        <f>IF($N$1354&gt;0,PPMT('Assumptions (Hydro)'!$V$6,Model!AG$1,'Assumptions (Hydro)'!$V$9,'Assumptions (Hydro)'!$V$4*Model!$N$1354*AVERAGE('Assumptions (Hydro)'!$J$2:$L$2)/10^9),0)</f>
        <v>-0.0001819210159</v>
      </c>
      <c r="Y1422" s="177">
        <f>IF($N$1354&gt;0,PPMT('Assumptions (Hydro)'!$V$6,Model!AH$1,'Assumptions (Hydro)'!$V$9,'Assumptions (Hydro)'!$V$4*Model!$N$1354*AVERAGE('Assumptions (Hydro)'!$J$2:$L$2)/10^9),0)</f>
        <v>-0.0001905622641</v>
      </c>
      <c r="Z1422" s="177">
        <f>IF($N$1354&gt;0,PPMT('Assumptions (Hydro)'!$V$6,Model!AI$1,'Assumptions (Hydro)'!$V$9,'Assumptions (Hydro)'!$V$4*Model!$N$1354*AVERAGE('Assumptions (Hydro)'!$J$2:$L$2)/10^9),0)</f>
        <v>-0.0001996139717</v>
      </c>
      <c r="AA1422" s="177">
        <f>IF($N$1354&gt;0,PPMT('Assumptions (Hydro)'!$V$6,Model!AJ$1,'Assumptions (Hydro)'!$V$9,'Assumptions (Hydro)'!$V$4*Model!$N$1354*AVERAGE('Assumptions (Hydro)'!$J$2:$L$2)/10^9),0)</f>
        <v>-0.0002090956353</v>
      </c>
      <c r="AB1422" s="177">
        <f>IF($N$1354&gt;0,PPMT('Assumptions (Hydro)'!$V$6,Model!AK$1,'Assumptions (Hydro)'!$V$9,'Assumptions (Hydro)'!$V$4*Model!$N$1354*AVERAGE('Assumptions (Hydro)'!$J$2:$L$2)/10^9),0)</f>
        <v>-0.000219027678</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-0.005998694629</v>
      </c>
      <c r="P1423" s="160">
        <f>IF($O$1354&gt;0,PPMT('Assumptions (Hydro)'!$V$6,Model!X$1,'Assumptions (Hydro)'!$V$9,'Assumptions (Hydro)'!$V$4*Model!$O$1354*AVERAGE('Assumptions (Hydro)'!$K$2:$M$2)/10^9),0)</f>
        <v>-0.006283632624</v>
      </c>
      <c r="Q1423" s="160">
        <f>IF($O$1354&gt;0,PPMT('Assumptions (Hydro)'!$V$6,Model!Y$1,'Assumptions (Hydro)'!$V$9,'Assumptions (Hydro)'!$V$4*Model!$O$1354*AVERAGE('Assumptions (Hydro)'!$K$2:$M$2)/10^9),0)</f>
        <v>-0.006582105174</v>
      </c>
      <c r="R1423" s="160">
        <f>IF($O$1354&gt;0,PPMT('Assumptions (Hydro)'!$V$6,Model!Z$1,'Assumptions (Hydro)'!$V$9,'Assumptions (Hydro)'!$V$4*Model!$O$1354*AVERAGE('Assumptions (Hydro)'!$K$2:$M$2)/10^9),0)</f>
        <v>-0.006894755169</v>
      </c>
      <c r="S1423" s="160">
        <f>IF($O$1354&gt;0,PPMT('Assumptions (Hydro)'!$V$6,Model!AA$1,'Assumptions (Hydro)'!$V$9,'Assumptions (Hydro)'!$V$4*Model!$O$1354*AVERAGE('Assumptions (Hydro)'!$K$2:$M$2)/10^9),0)</f>
        <v>-0.00722225604</v>
      </c>
      <c r="T1423" s="160">
        <f>IF($O$1354&gt;0,PPMT('Assumptions (Hydro)'!$V$6,Model!AB$1,'Assumptions (Hydro)'!$V$9,'Assumptions (Hydro)'!$V$4*Model!$O$1354*AVERAGE('Assumptions (Hydro)'!$K$2:$M$2)/10^9),0)</f>
        <v>-0.007565313202</v>
      </c>
      <c r="U1423" s="160">
        <f>IF($O$1354&gt;0,PPMT('Assumptions (Hydro)'!$V$6,Model!AC$1,'Assumptions (Hydro)'!$V$9,'Assumptions (Hydro)'!$V$4*Model!$O$1354*AVERAGE('Assumptions (Hydro)'!$K$2:$M$2)/10^9),0)</f>
        <v>-0.007924665579</v>
      </c>
      <c r="V1423" s="160">
        <f>IF($O$1354&gt;0,PPMT('Assumptions (Hydro)'!$V$6,Model!AD$1,'Assumptions (Hydro)'!$V$9,'Assumptions (Hydro)'!$V$4*Model!$O$1354*AVERAGE('Assumptions (Hydro)'!$K$2:$M$2)/10^9),0)</f>
        <v>-0.008301087194</v>
      </c>
      <c r="W1423" s="160">
        <f>IF($O$1354&gt;0,PPMT('Assumptions (Hydro)'!$V$6,Model!AE$1,'Assumptions (Hydro)'!$V$9,'Assumptions (Hydro)'!$V$4*Model!$O$1354*AVERAGE('Assumptions (Hydro)'!$K$2:$M$2)/10^9),0)</f>
        <v>-0.008695388836</v>
      </c>
      <c r="X1423" s="160">
        <f>IF($O$1354&gt;0,PPMT('Assumptions (Hydro)'!$V$6,Model!AF$1,'Assumptions (Hydro)'!$V$9,'Assumptions (Hydro)'!$V$4*Model!$O$1354*AVERAGE('Assumptions (Hydro)'!$K$2:$M$2)/10^9),0)</f>
        <v>-0.009108419805</v>
      </c>
      <c r="Y1423" s="160">
        <f>IF($O$1354&gt;0,PPMT('Assumptions (Hydro)'!$V$6,Model!AG$1,'Assumptions (Hydro)'!$V$9,'Assumptions (Hydro)'!$V$4*Model!$O$1354*AVERAGE('Assumptions (Hydro)'!$K$2:$M$2)/10^9),0)</f>
        <v>-0.009541069746</v>
      </c>
      <c r="Z1423" s="160">
        <f>IF($O$1354&gt;0,PPMT('Assumptions (Hydro)'!$V$6,Model!AH$1,'Assumptions (Hydro)'!$V$9,'Assumptions (Hydro)'!$V$4*Model!$O$1354*AVERAGE('Assumptions (Hydro)'!$K$2:$M$2)/10^9),0)</f>
        <v>-0.009994270559</v>
      </c>
      <c r="AA1423" s="160">
        <f>IF($O$1354&gt;0,PPMT('Assumptions (Hydro)'!$V$6,Model!AI$1,'Assumptions (Hydro)'!$V$9,'Assumptions (Hydro)'!$V$4*Model!$O$1354*AVERAGE('Assumptions (Hydro)'!$K$2:$M$2)/10^9),0)</f>
        <v>-0.01046899841</v>
      </c>
      <c r="AB1423" s="160">
        <f>IF($O$1354&gt;0,PPMT('Assumptions (Hydro)'!$V$6,Model!AJ$1,'Assumptions (Hydro)'!$V$9,'Assumptions (Hydro)'!$V$4*Model!$O$1354*AVERAGE('Assumptions (Hydro)'!$K$2:$M$2)/10^9),0)</f>
        <v>-0.01096627584</v>
      </c>
      <c r="AC1423" s="160">
        <f>IF($O$1354&gt;0,PPMT('Assumptions (Hydro)'!$V$6,Model!AK$1,'Assumptions (Hydro)'!$V$9,'Assumptions (Hydro)'!$V$4*Model!$O$1354*AVERAGE('Assumptions (Hydro)'!$K$2:$M$2)/10^9),0)</f>
        <v>-0.01148717394</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-0.002014493631</v>
      </c>
      <c r="Q1424" s="177">
        <f>IF($P$1354&gt;0,PPMT('Assumptions (Hydro)'!$V$6,Model!X$1,'Assumptions (Hydro)'!$V$9,'Assumptions (Hydro)'!$V$4*Model!$P$1354*AVERAGE('Assumptions (Hydro)'!$L$2:$N$2)/10^9),0)</f>
        <v>-0.002110182078</v>
      </c>
      <c r="R1424" s="177">
        <f>IF($P$1354&gt;0,PPMT('Assumptions (Hydro)'!$V$6,Model!Y$1,'Assumptions (Hydro)'!$V$9,'Assumptions (Hydro)'!$V$4*Model!$P$1354*AVERAGE('Assumptions (Hydro)'!$L$2:$N$2)/10^9),0)</f>
        <v>-0.002210415727</v>
      </c>
      <c r="S1424" s="177">
        <f>IF($P$1354&gt;0,PPMT('Assumptions (Hydro)'!$V$6,Model!Z$1,'Assumptions (Hydro)'!$V$9,'Assumptions (Hydro)'!$V$4*Model!$P$1354*AVERAGE('Assumptions (Hydro)'!$L$2:$N$2)/10^9),0)</f>
        <v>-0.002315410474</v>
      </c>
      <c r="T1424" s="177">
        <f>IF($P$1354&gt;0,PPMT('Assumptions (Hydro)'!$V$6,Model!AA$1,'Assumptions (Hydro)'!$V$9,'Assumptions (Hydro)'!$V$4*Model!$P$1354*AVERAGE('Assumptions (Hydro)'!$L$2:$N$2)/10^9),0)</f>
        <v>-0.002425392471</v>
      </c>
      <c r="U1424" s="177">
        <f>IF($P$1354&gt;0,PPMT('Assumptions (Hydro)'!$V$6,Model!AB$1,'Assumptions (Hydro)'!$V$9,'Assumptions (Hydro)'!$V$4*Model!$P$1354*AVERAGE('Assumptions (Hydro)'!$L$2:$N$2)/10^9),0)</f>
        <v>-0.002540598614</v>
      </c>
      <c r="V1424" s="177">
        <f>IF($P$1354&gt;0,PPMT('Assumptions (Hydro)'!$V$6,Model!AC$1,'Assumptions (Hydro)'!$V$9,'Assumptions (Hydro)'!$V$4*Model!$P$1354*AVERAGE('Assumptions (Hydro)'!$L$2:$N$2)/10^9),0)</f>
        <v>-0.002661277048</v>
      </c>
      <c r="W1424" s="177">
        <f>IF($P$1354&gt;0,PPMT('Assumptions (Hydro)'!$V$6,Model!AD$1,'Assumptions (Hydro)'!$V$9,'Assumptions (Hydro)'!$V$4*Model!$P$1354*AVERAGE('Assumptions (Hydro)'!$L$2:$N$2)/10^9),0)</f>
        <v>-0.002787687708</v>
      </c>
      <c r="X1424" s="177">
        <f>IF($P$1354&gt;0,PPMT('Assumptions (Hydro)'!$V$6,Model!AE$1,'Assumptions (Hydro)'!$V$9,'Assumptions (Hydro)'!$V$4*Model!$P$1354*AVERAGE('Assumptions (Hydro)'!$L$2:$N$2)/10^9),0)</f>
        <v>-0.002920102874</v>
      </c>
      <c r="Y1424" s="177">
        <f>IF($P$1354&gt;0,PPMT('Assumptions (Hydro)'!$V$6,Model!AF$1,'Assumptions (Hydro)'!$V$9,'Assumptions (Hydro)'!$V$4*Model!$P$1354*AVERAGE('Assumptions (Hydro)'!$L$2:$N$2)/10^9),0)</f>
        <v>-0.00305880776</v>
      </c>
      <c r="Z1424" s="177">
        <f>IF($P$1354&gt;0,PPMT('Assumptions (Hydro)'!$V$6,Model!AG$1,'Assumptions (Hydro)'!$V$9,'Assumptions (Hydro)'!$V$4*Model!$P$1354*AVERAGE('Assumptions (Hydro)'!$L$2:$N$2)/10^9),0)</f>
        <v>-0.003204101129</v>
      </c>
      <c r="AA1424" s="177">
        <f>IF($P$1354&gt;0,PPMT('Assumptions (Hydro)'!$V$6,Model!AH$1,'Assumptions (Hydro)'!$V$9,'Assumptions (Hydro)'!$V$4*Model!$P$1354*AVERAGE('Assumptions (Hydro)'!$L$2:$N$2)/10^9),0)</f>
        <v>-0.003356295933</v>
      </c>
      <c r="AB1424" s="177">
        <f>IF($P$1354&gt;0,PPMT('Assumptions (Hydro)'!$V$6,Model!AI$1,'Assumptions (Hydro)'!$V$9,'Assumptions (Hydro)'!$V$4*Model!$P$1354*AVERAGE('Assumptions (Hydro)'!$L$2:$N$2)/10^9),0)</f>
        <v>-0.00351571999</v>
      </c>
      <c r="AC1424" s="177">
        <f>IF($P$1354&gt;0,PPMT('Assumptions (Hydro)'!$V$6,Model!AJ$1,'Assumptions (Hydro)'!$V$9,'Assumptions (Hydro)'!$V$4*Model!$P$1354*AVERAGE('Assumptions (Hydro)'!$L$2:$N$2)/10^9),0)</f>
        <v>-0.003682716689</v>
      </c>
      <c r="AD1424" s="177">
        <f>IF($P$1354&gt;0,PPMT('Assumptions (Hydro)'!$V$6,Model!AK$1,'Assumptions (Hydro)'!$V$9,'Assumptions (Hydro)'!$V$4*Model!$P$1354*AVERAGE('Assumptions (Hydro)'!$L$2:$N$2)/10^9),0)</f>
        <v>-0.003857645732</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-0.0000231369021</v>
      </c>
      <c r="D1462" s="177">
        <f t="array" ref="D1462">SUM(IF(ISERROR(D1463:D1513),"",D1463:D1513))</f>
        <v>-0.00002204435134</v>
      </c>
      <c r="E1462" s="177">
        <f t="array" ref="E1462">SUM(IF(ISERROR(E1463:E1513),"",E1463:E1513))</f>
        <v>-0.00002089990441</v>
      </c>
      <c r="F1462" s="177">
        <f t="array" ref="F1462">SUM(IF(ISERROR(F1463:F1513),"",F1463:F1513))</f>
        <v>-0.003605920922</v>
      </c>
      <c r="G1462" s="177">
        <f t="array" ref="G1462">SUM(IF(ISERROR(G1463:G1513),"",G1463:G1513))</f>
        <v>-0.007021539629</v>
      </c>
      <c r="H1462" s="177">
        <f t="array" ref="H1462">SUM(IF(ISERROR(H1463:H1513),"",H1463:H1513))</f>
        <v>-0.008165819773</v>
      </c>
      <c r="I1462" s="177">
        <f t="array" ref="I1462">SUM(IF(ISERROR(I1463:I1513),"",I1463:I1513))</f>
        <v>-0.00773076783</v>
      </c>
      <c r="J1462" s="177">
        <f t="array" ref="J1462">SUM(IF(ISERROR(J1463:J1513),"",J1463:J1513))</f>
        <v>-0.00727505092</v>
      </c>
      <c r="K1462" s="177">
        <f t="array" ref="K1462">SUM(IF(ISERROR(K1463:K1513),"",K1463:K1513))</f>
        <v>-0.006797687456</v>
      </c>
      <c r="L1462" s="177">
        <f t="array" ref="L1462">SUM(IF(ISERROR(L1463:L1513),"",L1463:L1513))</f>
        <v>-0.006297649228</v>
      </c>
      <c r="M1462" s="177">
        <f t="array" ref="M1462">SUM(IF(ISERROR(M1463:M1513),"",M1463:M1513))</f>
        <v>-0.005773859185</v>
      </c>
      <c r="N1462" s="177">
        <f t="array" ref="N1462">SUM(IF(ISERROR(N1463:N1513),"",N1463:N1513))</f>
        <v>-0.005340242591</v>
      </c>
      <c r="O1462" s="177">
        <f t="array" ref="O1462">SUM(IF(ISERROR(O1463:O1513),"",O1463:O1513))</f>
        <v>-0.01079419781</v>
      </c>
      <c r="P1462" s="177">
        <f t="array" ref="P1462">SUM(IF(ISERROR(P1463:P1513),"",P1463:P1513))</f>
        <v>-0.0119279274</v>
      </c>
      <c r="Q1462" s="177">
        <f t="array" ref="Q1462">SUM(IF(ISERROR(Q1463:Q1513),"",Q1463:Q1513))</f>
        <v>-0.01089717689</v>
      </c>
      <c r="R1462" s="177">
        <f t="array" ref="R1462">SUM(IF(ISERROR(R1463:R1513),"",R1463:R1513))</f>
        <v>-0.00981746573</v>
      </c>
      <c r="S1462" s="177">
        <f t="array" ref="S1462">SUM(IF(ISERROR(S1463:S1513),"",S1463:S1513))</f>
        <v>-0.008688659844</v>
      </c>
      <c r="T1462" s="177">
        <f t="array" ref="T1462">SUM(IF(ISERROR(T1463:T1513),"",T1463:T1513))</f>
        <v>-0.007506235679</v>
      </c>
      <c r="U1462" s="177">
        <f t="array" ref="U1462">SUM(IF(ISERROR(U1463:U1513),"",U1463:U1513))</f>
        <v>-0.006267646365</v>
      </c>
      <c r="V1462" s="177">
        <f t="array" ref="V1462">SUM(IF(ISERROR(V1463:V1513),"",V1463:V1513))</f>
        <v>-0.00530991487</v>
      </c>
      <c r="W1462" s="177">
        <f t="array" ref="W1462">SUM(IF(ISERROR(W1463:W1513),"",W1463:W1513))</f>
        <v>-0.004646381938</v>
      </c>
      <c r="X1462" s="177">
        <f t="array" ref="X1462">SUM(IF(ISERROR(X1463:X1513),"",X1463:X1513))</f>
        <v>-0.004092686401</v>
      </c>
      <c r="Y1462" s="177">
        <f t="array" ref="Y1462">SUM(IF(ISERROR(Y1463:Y1513),"",Y1463:Y1513))</f>
        <v>-0.003512690325</v>
      </c>
      <c r="Z1462" s="177">
        <f t="array" ref="Z1462">SUM(IF(ISERROR(Z1463:Z1513),"",Z1463:Z1513))</f>
        <v>-0.002905144436</v>
      </c>
      <c r="AA1462" s="177">
        <f t="array" ref="AA1462">SUM(IF(ISERROR(AA1463:AA1513),"",AA1463:AA1513))</f>
        <v>-0.002268740117</v>
      </c>
      <c r="AB1462" s="177">
        <f t="array" ref="AB1462">SUM(IF(ISERROR(AB1463:AB1513),"",AB1463:AB1513))</f>
        <v>-0.001602106593</v>
      </c>
      <c r="AC1462" s="177">
        <f t="array" ref="AC1462">SUM(IF(ISERROR(AC1463:AC1513),"",AC1463:AC1513))</f>
        <v>-0.000903807977</v>
      </c>
      <c r="AD1462" s="177">
        <f t="array" ref="AD1462">SUM(IF(ISERROR(AD1463:AD1513),"",AD1463:AD1513))</f>
        <v>-0.0001832381723</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-0.0000231369021</v>
      </c>
      <c r="D1463" s="177">
        <f>IF($C$1354&gt;0,IPMT('Assumptions (Hydro)'!$V$6,Model!X$1,'Assumptions (Hydro)'!$V$9,'Assumptions (Hydro)'!$V$4*Model!$C$1354*'Assumptions (Hydro)'!$B$2/10^9),0)</f>
        <v>-0.00002204435134</v>
      </c>
      <c r="E1463" s="177">
        <f>IF($C$1354&gt;0,IPMT('Assumptions (Hydro)'!$V$6,Model!Y$1,'Assumptions (Hydro)'!$V$9,'Assumptions (Hydro)'!$V$4*Model!$C$1354*'Assumptions (Hydro)'!$B$2/10^9),0)</f>
        <v>-0.00002089990441</v>
      </c>
      <c r="F1463" s="177">
        <f>IF($C$1354&gt;0,IPMT('Assumptions (Hydro)'!$V$6,Model!Z$1,'Assumptions (Hydro)'!$V$9,'Assumptions (Hydro)'!$V$4*Model!$C$1354*'Assumptions (Hydro)'!$B$2/10^9),0)</f>
        <v>-0.00001970109626</v>
      </c>
      <c r="G1463" s="177">
        <f>IF($C$1354&gt;0,IPMT('Assumptions (Hydro)'!$V$6,Model!AA$1,'Assumptions (Hydro)'!$V$9,'Assumptions (Hydro)'!$V$4*Model!$C$1354*'Assumptions (Hydro)'!$B$2/10^9),0)</f>
        <v>-0.00001844534472</v>
      </c>
      <c r="H1463" s="177">
        <f>IF($C$1354&gt;0,IPMT('Assumptions (Hydro)'!$V$6,Model!AB$1,'Assumptions (Hydro)'!$V$9,'Assumptions (Hydro)'!$V$4*Model!$C$1354*'Assumptions (Hydro)'!$B$2/10^9),0)</f>
        <v>-0.00001712994498</v>
      </c>
      <c r="I1463" s="177">
        <f>IF($C$1354&gt;0,IPMT('Assumptions (Hydro)'!$V$6,Model!AC$1,'Assumptions (Hydro)'!$V$9,'Assumptions (Hydro)'!$V$4*Model!$C$1354*'Assumptions (Hydro)'!$B$2/10^9),0)</f>
        <v>-0.00001575206375</v>
      </c>
      <c r="J1463" s="177">
        <f>IF($C$1354&gt;0,IPMT('Assumptions (Hydro)'!$V$6,Model!AD$1,'Assumptions (Hydro)'!$V$9,'Assumptions (Hydro)'!$V$4*Model!$C$1354*'Assumptions (Hydro)'!$B$2/10^9),0)</f>
        <v>-0.00001430873317</v>
      </c>
      <c r="K1463" s="177">
        <f>IF($C$1354&gt;0,IPMT('Assumptions (Hydro)'!$V$6,Model!AE$1,'Assumptions (Hydro)'!$V$9,'Assumptions (Hydro)'!$V$4*Model!$C$1354*'Assumptions (Hydro)'!$B$2/10^9),0)</f>
        <v>-0.00001279684438</v>
      </c>
      <c r="L1463" s="177">
        <f>IF($C$1354&gt;0,IPMT('Assumptions (Hydro)'!$V$6,Model!AF$1,'Assumptions (Hydro)'!$V$9,'Assumptions (Hydro)'!$V$4*Model!$C$1354*'Assumptions (Hydro)'!$B$2/10^9),0)</f>
        <v>-0.00001121314087</v>
      </c>
      <c r="M1463" s="177">
        <f>IF($C$1354&gt;0,IPMT('Assumptions (Hydro)'!$V$6,Model!AG$1,'Assumptions (Hydro)'!$V$9,'Assumptions (Hydro)'!$V$4*Model!$C$1354*'Assumptions (Hydro)'!$B$2/10^9),0)</f>
        <v>-0.000009554211448</v>
      </c>
      <c r="N1463" s="177">
        <f>IF($C$1354&gt;0,IPMT('Assumptions (Hydro)'!$V$6,Model!AH$1,'Assumptions (Hydro)'!$V$9,'Assumptions (Hydro)'!$V$4*Model!$C$1354*'Assumptions (Hydro)'!$B$2/10^9),0)</f>
        <v>-0.000007816482877</v>
      </c>
      <c r="O1463" s="177">
        <f>IF($C$1354&gt;0,IPMT('Assumptions (Hydro)'!$V$6,Model!AI$1,'Assumptions (Hydro)'!$V$9,'Assumptions (Hydro)'!$V$4*Model!$C$1354*'Assumptions (Hydro)'!$B$2/10^9),0)</f>
        <v>-0.0000059962122</v>
      </c>
      <c r="P1463" s="177">
        <f>IF($C$1354&gt;0,IPMT('Assumptions (Hydro)'!$V$6,Model!AJ$1,'Assumptions (Hydro)'!$V$9,'Assumptions (Hydro)'!$V$4*Model!$C$1354*'Assumptions (Hydro)'!$B$2/10^9),0)</f>
        <v>-0.000004089478665</v>
      </c>
      <c r="Q1463" s="177">
        <f>IF($C$1354&gt;0,IPMT('Assumptions (Hydro)'!$V$6,Model!AK$1,'Assumptions (Hydro)'!$V$9,'Assumptions (Hydro)'!$V$4*Model!$C$1354*'Assumptions (Hydro)'!$B$2/10^9),0)</f>
        <v>-0.000002092175288</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-0.003586219826</v>
      </c>
      <c r="G1466" s="160">
        <f>IF($F$1354&gt;0,IPMT('Assumptions (Hydro)'!$V$6,Model!X$1,'Assumptions (Hydro)'!$V$9,'Assumptions (Hydro)'!$V$4*Model!$F$1354*AVERAGE('Assumptions (Hydro)'!$B$2:$D$2)/10^9),0)</f>
        <v>-0.003416874458</v>
      </c>
      <c r="H1466" s="160">
        <f>IF($F$1354&gt;0,IPMT('Assumptions (Hydro)'!$V$6,Model!Y$1,'Assumptions (Hydro)'!$V$9,'Assumptions (Hydro)'!$V$4*Model!$F$1354*AVERAGE('Assumptions (Hydro)'!$B$2:$D$2)/10^9),0)</f>
        <v>-0.003239485184</v>
      </c>
      <c r="I1466" s="160">
        <f>IF($F$1354&gt;0,IPMT('Assumptions (Hydro)'!$V$6,Model!Z$1,'Assumptions (Hydro)'!$V$9,'Assumptions (Hydro)'!$V$4*Model!$F$1354*AVERAGE('Assumptions (Hydro)'!$B$2:$D$2)/10^9),0)</f>
        <v>-0.00305366992</v>
      </c>
      <c r="J1466" s="160">
        <f>IF($F$1354&gt;0,IPMT('Assumptions (Hydro)'!$V$6,Model!AA$1,'Assumptions (Hydro)'!$V$9,'Assumptions (Hydro)'!$V$4*Model!$F$1354*AVERAGE('Assumptions (Hydro)'!$B$2:$D$2)/10^9),0)</f>
        <v>-0.002859028431</v>
      </c>
      <c r="K1466" s="160">
        <f>IF($F$1354&gt;0,IPMT('Assumptions (Hydro)'!$V$6,Model!AB$1,'Assumptions (Hydro)'!$V$9,'Assumptions (Hydro)'!$V$4*Model!$F$1354*AVERAGE('Assumptions (Hydro)'!$B$2:$D$2)/10^9),0)</f>
        <v>-0.002655141472</v>
      </c>
      <c r="L1466" s="160">
        <f>IF($F$1354&gt;0,IPMT('Assumptions (Hydro)'!$V$6,Model!AC$1,'Assumptions (Hydro)'!$V$9,'Assumptions (Hydro)'!$V$4*Model!$F$1354*AVERAGE('Assumptions (Hydro)'!$B$2:$D$2)/10^9),0)</f>
        <v>-0.002441569881</v>
      </c>
      <c r="M1466" s="160">
        <f>IF($F$1354&gt;0,IPMT('Assumptions (Hydro)'!$V$6,Model!AD$1,'Assumptions (Hydro)'!$V$9,'Assumptions (Hydro)'!$V$4*Model!$F$1354*AVERAGE('Assumptions (Hydro)'!$B$2:$D$2)/10^9),0)</f>
        <v>-0.002217853641</v>
      </c>
      <c r="N1466" s="177">
        <f>IF($F$1354&gt;0,IPMT('Assumptions (Hydro)'!$V$6,Model!AE$1,'Assumptions (Hydro)'!$V$9,'Assumptions (Hydro)'!$V$4*Model!$F$1354*AVERAGE('Assumptions (Hydro)'!$B$2:$D$2)/10^9),0)</f>
        <v>-0.001983510878</v>
      </c>
      <c r="O1466" s="160">
        <f>IF($F$1354&gt;0,IPMT('Assumptions (Hydro)'!$V$6,Model!AF$1,'Assumptions (Hydro)'!$V$9,'Assumptions (Hydro)'!$V$4*Model!$F$1354*AVERAGE('Assumptions (Hydro)'!$B$2:$D$2)/10^9),0)</f>
        <v>-0.001738036835</v>
      </c>
      <c r="P1466" s="160">
        <f>IF($F$1354&gt;0,IPMT('Assumptions (Hydro)'!$V$6,Model!AG$1,'Assumptions (Hydro)'!$V$9,'Assumptions (Hydro)'!$V$4*Model!$F$1354*AVERAGE('Assumptions (Hydro)'!$B$2:$D$2)/10^9),0)</f>
        <v>-0.001480902774</v>
      </c>
      <c r="Q1466" s="160">
        <f>IF($F$1354&gt;0,IPMT('Assumptions (Hydro)'!$V$6,Model!AH$1,'Assumptions (Hydro)'!$V$9,'Assumptions (Hydro)'!$V$4*Model!$F$1354*AVERAGE('Assumptions (Hydro)'!$B$2:$D$2)/10^9),0)</f>
        <v>-0.001211554846</v>
      </c>
      <c r="R1466" s="160">
        <f>IF($F$1354&gt;0,IPMT('Assumptions (Hydro)'!$V$6,Model!AI$1,'Assumptions (Hydro)'!$V$9,'Assumptions (Hydro)'!$V$4*Model!$F$1354*AVERAGE('Assumptions (Hydro)'!$B$2:$D$2)/10^9),0)</f>
        <v>-0.000929412891</v>
      </c>
      <c r="S1466" s="160">
        <f>IF($F$1354&gt;0,IPMT('Assumptions (Hydro)'!$V$6,Model!AJ$1,'Assumptions (Hydro)'!$V$9,'Assumptions (Hydro)'!$V$4*Model!$F$1354*AVERAGE('Assumptions (Hydro)'!$B$2:$D$2)/10^9),0)</f>
        <v>-0.0006338691931</v>
      </c>
      <c r="T1466" s="160">
        <f>IF($F$1354&gt;0,IPMT('Assumptions (Hydro)'!$V$6,Model!AK$1,'Assumptions (Hydro)'!$V$9,'Assumptions (Hydro)'!$V$4*Model!$F$1354*AVERAGE('Assumptions (Hydro)'!$B$2:$D$2)/10^9),0)</f>
        <v>-0.0003242871696</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-0.003586219826</v>
      </c>
      <c r="H1467" s="160">
        <f>IF($G$1354&gt;0,IPMT('Assumptions (Hydro)'!$V$6,Model!X$1,'Assumptions (Hydro)'!$V$9,'Assumptions (Hydro)'!$V$4*Model!$G$1354*AVERAGE('Assumptions (Hydro)'!$C$2:$E$2)/10^9),0)</f>
        <v>-0.003416874458</v>
      </c>
      <c r="I1467" s="160">
        <f>IF($G$1354&gt;0,IPMT('Assumptions (Hydro)'!$V$6,Model!Y$1,'Assumptions (Hydro)'!$V$9,'Assumptions (Hydro)'!$V$4*Model!$G$1354*AVERAGE('Assumptions (Hydro)'!$C$2:$E$2)/10^9),0)</f>
        <v>-0.003239485184</v>
      </c>
      <c r="J1467" s="160">
        <f>IF($G$1354&gt;0,IPMT('Assumptions (Hydro)'!$V$6,Model!Z$1,'Assumptions (Hydro)'!$V$9,'Assumptions (Hydro)'!$V$4*Model!$G$1354*AVERAGE('Assumptions (Hydro)'!$C$2:$E$2)/10^9),0)</f>
        <v>-0.00305366992</v>
      </c>
      <c r="K1467" s="160">
        <f>IF($G$1354&gt;0,IPMT('Assumptions (Hydro)'!$V$6,Model!AA$1,'Assumptions (Hydro)'!$V$9,'Assumptions (Hydro)'!$V$4*Model!$G$1354*AVERAGE('Assumptions (Hydro)'!$C$2:$E$2)/10^9),0)</f>
        <v>-0.002859028431</v>
      </c>
      <c r="L1467" s="160">
        <f>IF($G$1354&gt;0,IPMT('Assumptions (Hydro)'!$V$6,Model!AB$1,'Assumptions (Hydro)'!$V$9,'Assumptions (Hydro)'!$V$4*Model!$G$1354*AVERAGE('Assumptions (Hydro)'!$C$2:$E$2)/10^9),0)</f>
        <v>-0.002655141472</v>
      </c>
      <c r="M1467" s="160">
        <f>IF($G$1354&gt;0,IPMT('Assumptions (Hydro)'!$V$6,Model!AC$1,'Assumptions (Hydro)'!$V$9,'Assumptions (Hydro)'!$V$4*Model!$G$1354*AVERAGE('Assumptions (Hydro)'!$C$2:$E$2)/10^9),0)</f>
        <v>-0.002441569881</v>
      </c>
      <c r="N1467" s="160">
        <f>IF($G$1354&gt;0,IPMT('Assumptions (Hydro)'!$V$6,Model!AD$1,'Assumptions (Hydro)'!$V$9,'Assumptions (Hydro)'!$V$4*Model!$G$1354*AVERAGE('Assumptions (Hydro)'!$C$2:$E$2)/10^9),0)</f>
        <v>-0.002217853641</v>
      </c>
      <c r="O1467" s="160">
        <f>IF($G$1354&gt;0,IPMT('Assumptions (Hydro)'!$V$6,Model!AE$1,'Assumptions (Hydro)'!$V$9,'Assumptions (Hydro)'!$V$4*Model!$G$1354*AVERAGE('Assumptions (Hydro)'!$C$2:$E$2)/10^9),0)</f>
        <v>-0.001983510878</v>
      </c>
      <c r="P1467" s="160">
        <f>IF($G$1354&gt;0,IPMT('Assumptions (Hydro)'!$V$6,Model!AF$1,'Assumptions (Hydro)'!$V$9,'Assumptions (Hydro)'!$V$4*Model!$G$1354*AVERAGE('Assumptions (Hydro)'!$C$2:$E$2)/10^9),0)</f>
        <v>-0.001738036835</v>
      </c>
      <c r="Q1467" s="160">
        <f>IF($G$1354&gt;0,IPMT('Assumptions (Hydro)'!$V$6,Model!AG$1,'Assumptions (Hydro)'!$V$9,'Assumptions (Hydro)'!$V$4*Model!$G$1354*AVERAGE('Assumptions (Hydro)'!$C$2:$E$2)/10^9),0)</f>
        <v>-0.001480902774</v>
      </c>
      <c r="R1467" s="160">
        <f>IF($G$1354&gt;0,IPMT('Assumptions (Hydro)'!$V$6,Model!AH$1,'Assumptions (Hydro)'!$V$9,'Assumptions (Hydro)'!$V$4*Model!$G$1354*AVERAGE('Assumptions (Hydro)'!$C$2:$E$2)/10^9),0)</f>
        <v>-0.001211554846</v>
      </c>
      <c r="S1467" s="160">
        <f>IF($G$1354&gt;0,IPMT('Assumptions (Hydro)'!$V$6,Model!AI$1,'Assumptions (Hydro)'!$V$9,'Assumptions (Hydro)'!$V$4*Model!$G$1354*AVERAGE('Assumptions (Hydro)'!$C$2:$E$2)/10^9),0)</f>
        <v>-0.000929412891</v>
      </c>
      <c r="T1467" s="160">
        <f>IF($G$1354&gt;0,IPMT('Assumptions (Hydro)'!$V$6,Model!AJ$1,'Assumptions (Hydro)'!$V$9,'Assumptions (Hydro)'!$V$4*Model!$G$1354*AVERAGE('Assumptions (Hydro)'!$C$2:$E$2)/10^9),0)</f>
        <v>-0.0006338691931</v>
      </c>
      <c r="U1467" s="160">
        <f>IF($G$1354&gt;0,IPMT('Assumptions (Hydro)'!$V$6,Model!AK$1,'Assumptions (Hydro)'!$V$9,'Assumptions (Hydro)'!$V$4*Model!$G$1354*AVERAGE('Assumptions (Hydro)'!$C$2:$E$2)/10^9),0)</f>
        <v>-0.0003242871696</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-0.001492330186</v>
      </c>
      <c r="I1468" s="160">
        <f>IF($H$1354&gt;0,IPMT('Assumptions (Hydro)'!$V$6,Model!X$1,'Assumptions (Hydro)'!$V$9,'Assumptions (Hydro)'!$V$4*Model!$H$1354*AVERAGE('Assumptions (Hydro)'!$D$2:$F$2)/10^9),0)</f>
        <v>-0.001421860661</v>
      </c>
      <c r="J1468" s="160">
        <f>IF($H$1354&gt;0,IPMT('Assumptions (Hydro)'!$V$6,Model!Y$1,'Assumptions (Hydro)'!$V$9,'Assumptions (Hydro)'!$V$4*Model!$H$1354*AVERAGE('Assumptions (Hydro)'!$D$2:$F$2)/10^9),0)</f>
        <v>-0.001348043835</v>
      </c>
      <c r="K1468" s="160">
        <f>IF($H$1354&gt;0,IPMT('Assumptions (Hydro)'!$V$6,Model!Z$1,'Assumptions (Hydro)'!$V$9,'Assumptions (Hydro)'!$V$4*Model!$H$1354*AVERAGE('Assumptions (Hydro)'!$D$2:$F$2)/10^9),0)</f>
        <v>-0.001270720709</v>
      </c>
      <c r="L1468" s="160">
        <f>IF($H$1354&gt;0,IPMT('Assumptions (Hydro)'!$V$6,Model!AA$1,'Assumptions (Hydro)'!$V$9,'Assumptions (Hydro)'!$V$4*Model!$H$1354*AVERAGE('Assumptions (Hydro)'!$D$2:$F$2)/10^9),0)</f>
        <v>-0.001189724734</v>
      </c>
      <c r="M1468" s="160">
        <f>IF($H$1354&gt;0,IPMT('Assumptions (Hydro)'!$V$6,Model!AB$1,'Assumptions (Hydro)'!$V$9,'Assumptions (Hydro)'!$V$4*Model!$H$1354*AVERAGE('Assumptions (Hydro)'!$D$2:$F$2)/10^9),0)</f>
        <v>-0.001104881451</v>
      </c>
      <c r="N1468" s="160">
        <f>IF($H$1354&gt;0,IPMT('Assumptions (Hydro)'!$V$6,Model!AC$1,'Assumptions (Hydro)'!$V$9,'Assumptions (Hydro)'!$V$4*Model!$H$1354*AVERAGE('Assumptions (Hydro)'!$D$2:$F$2)/10^9),0)</f>
        <v>-0.001016008112</v>
      </c>
      <c r="O1468" s="160">
        <f>IF($H$1354&gt;0,IPMT('Assumptions (Hydro)'!$V$6,Model!AD$1,'Assumptions (Hydro)'!$V$9,'Assumptions (Hydro)'!$V$4*Model!$H$1354*AVERAGE('Assumptions (Hydro)'!$D$2:$F$2)/10^9),0)</f>
        <v>-0.0009229132892</v>
      </c>
      <c r="P1468" s="160">
        <f>IF($H$1354&gt;0,IPMT('Assumptions (Hydro)'!$V$6,Model!AE$1,'Assumptions (Hydro)'!$V$9,'Assumptions (Hydro)'!$V$4*Model!$H$1354*AVERAGE('Assumptions (Hydro)'!$D$2:$F$2)/10^9),0)</f>
        <v>-0.0008253964623</v>
      </c>
      <c r="Q1468" s="160">
        <f>IF($H$1354&gt;0,IPMT('Assumptions (Hydro)'!$V$6,Model!AF$1,'Assumptions (Hydro)'!$V$9,'Assumptions (Hydro)'!$V$4*Model!$H$1354*AVERAGE('Assumptions (Hydro)'!$D$2:$F$2)/10^9),0)</f>
        <v>-0.0007232475861</v>
      </c>
      <c r="R1468" s="160">
        <f>IF($H$1354&gt;0,IPMT('Assumptions (Hydro)'!$V$6,Model!AG$1,'Assumptions (Hydro)'!$V$9,'Assumptions (Hydro)'!$V$4*Model!$H$1354*AVERAGE('Assumptions (Hydro)'!$D$2:$F$2)/10^9),0)</f>
        <v>-0.0006162466384</v>
      </c>
      <c r="S1468" s="160">
        <f>IF($H$1354&gt;0,IPMT('Assumptions (Hydro)'!$V$6,Model!AH$1,'Assumptions (Hydro)'!$V$9,'Assumptions (Hydro)'!$V$4*Model!$H$1354*AVERAGE('Assumptions (Hydro)'!$D$2:$F$2)/10^9),0)</f>
        <v>-0.0005041631456</v>
      </c>
      <c r="T1468" s="160">
        <f>IF($H$1354&gt;0,IPMT('Assumptions (Hydro)'!$V$6,Model!AI$1,'Assumptions (Hydro)'!$V$9,'Assumptions (Hydro)'!$V$4*Model!$H$1354*AVERAGE('Assumptions (Hydro)'!$D$2:$F$2)/10^9),0)</f>
        <v>-0.0003867556869</v>
      </c>
      <c r="U1468" s="160">
        <f>IF($H$1354&gt;0,IPMT('Assumptions (Hydro)'!$V$6,Model!AJ$1,'Assumptions (Hydro)'!$V$9,'Assumptions (Hydro)'!$V$4*Model!$H$1354*AVERAGE('Assumptions (Hydro)'!$D$2:$F$2)/10^9),0)</f>
        <v>-0.0002637713739</v>
      </c>
      <c r="V1468" s="160">
        <f>IF($H$1354&gt;0,IPMT('Assumptions (Hydro)'!$V$6,Model!AK$1,'Assumptions (Hydro)'!$V$9,'Assumptions (Hydro)'!$V$4*Model!$H$1354*AVERAGE('Assumptions (Hydro)'!$D$2:$F$2)/10^9),0)</f>
        <v>-0.0001349453061</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-0.0001150534775</v>
      </c>
      <c r="O1474" s="177">
        <f>IF($N$1354&gt;0,IPMT('Assumptions (Hydro)'!$V$6,Model!X$1,'Assumptions (Hydro)'!$V$9,'Assumptions (Hydro)'!$V$4*Model!$N$1354*AVERAGE('Assumptions (Hydro)'!$J$2:$L$2)/10^9),0)</f>
        <v>-0.0001096205217</v>
      </c>
      <c r="P1474" s="177">
        <f>IF($N$1354&gt;0,IPMT('Assumptions (Hydro)'!$V$6,Model!Y$1,'Assumptions (Hydro)'!$V$9,'Assumptions (Hydro)'!$V$4*Model!$N$1354*AVERAGE('Assumptions (Hydro)'!$J$2:$L$2)/10^9),0)</f>
        <v>-0.0001039295006</v>
      </c>
      <c r="Q1474" s="177">
        <f>IF($N$1354&gt;0,IPMT('Assumptions (Hydro)'!$V$6,Model!Z$1,'Assumptions (Hydro)'!$V$9,'Assumptions (Hydro)'!$V$4*Model!$N$1354*AVERAGE('Assumptions (Hydro)'!$J$2:$L$2)/10^9),0)</f>
        <v>-0.00009796815599</v>
      </c>
      <c r="R1474" s="177">
        <f>IF($N$1354&gt;0,IPMT('Assumptions (Hydro)'!$V$6,Model!AA$1,'Assumptions (Hydro)'!$V$9,'Assumptions (Hydro)'!$V$4*Model!$N$1354*AVERAGE('Assumptions (Hydro)'!$J$2:$L$2)/10^9),0)</f>
        <v>-0.0000917236475</v>
      </c>
      <c r="S1474" s="177">
        <f>IF($N$1354&gt;0,IPMT('Assumptions (Hydro)'!$V$6,Model!AB$1,'Assumptions (Hydro)'!$V$9,'Assumptions (Hydro)'!$V$4*Model!$N$1354*AVERAGE('Assumptions (Hydro)'!$J$2:$L$2)/10^9),0)</f>
        <v>-0.00008518252485</v>
      </c>
      <c r="T1474" s="177">
        <f>IF($N$1354&gt;0,IPMT('Assumptions (Hydro)'!$V$6,Model!AC$1,'Assumptions (Hydro)'!$V$9,'Assumptions (Hydro)'!$V$4*Model!$N$1354*AVERAGE('Assumptions (Hydro)'!$J$2:$L$2)/10^9),0)</f>
        <v>-0.00007833069888</v>
      </c>
      <c r="U1474" s="177">
        <f>IF($N$1354&gt;0,IPMT('Assumptions (Hydro)'!$V$6,Model!AD$1,'Assumptions (Hydro)'!$V$9,'Assumptions (Hydro)'!$V$4*Model!$N$1354*AVERAGE('Assumptions (Hydro)'!$J$2:$L$2)/10^9),0)</f>
        <v>-0.00007115341118</v>
      </c>
      <c r="V1474" s="177">
        <f>IF($N$1354&gt;0,IPMT('Assumptions (Hydro)'!$V$6,Model!AE$1,'Assumptions (Hydro)'!$V$9,'Assumptions (Hydro)'!$V$4*Model!$N$1354*AVERAGE('Assumptions (Hydro)'!$J$2:$L$2)/10^9),0)</f>
        <v>-0.0000636352023</v>
      </c>
      <c r="W1474" s="177">
        <f>IF($N$1354&gt;0,IPMT('Assumptions (Hydro)'!$V$6,Model!AF$1,'Assumptions (Hydro)'!$V$9,'Assumptions (Hydro)'!$V$4*Model!$N$1354*AVERAGE('Assumptions (Hydro)'!$J$2:$L$2)/10^9),0)</f>
        <v>-0.00005575987851</v>
      </c>
      <c r="X1474" s="177">
        <f>IF($N$1354&gt;0,IPMT('Assumptions (Hydro)'!$V$6,Model!AG$1,'Assumptions (Hydro)'!$V$9,'Assumptions (Hydro)'!$V$4*Model!$N$1354*AVERAGE('Assumptions (Hydro)'!$J$2:$L$2)/10^9),0)</f>
        <v>-0.00004751047684</v>
      </c>
      <c r="Y1474" s="177">
        <f>IF($N$1354&gt;0,IPMT('Assumptions (Hydro)'!$V$6,Model!AH$1,'Assumptions (Hydro)'!$V$9,'Assumptions (Hydro)'!$V$4*Model!$N$1354*AVERAGE('Assumptions (Hydro)'!$J$2:$L$2)/10^9),0)</f>
        <v>-0.00003886922858</v>
      </c>
      <c r="Z1474" s="177">
        <f>IF($N$1354&gt;0,IPMT('Assumptions (Hydro)'!$V$6,Model!AI$1,'Assumptions (Hydro)'!$V$9,'Assumptions (Hydro)'!$V$4*Model!$N$1354*AVERAGE('Assumptions (Hydro)'!$J$2:$L$2)/10^9),0)</f>
        <v>-0.00002981752104</v>
      </c>
      <c r="AA1474" s="177">
        <f>IF($N$1354&gt;0,IPMT('Assumptions (Hydro)'!$V$6,Model!AJ$1,'Assumptions (Hydro)'!$V$9,'Assumptions (Hydro)'!$V$4*Model!$N$1354*AVERAGE('Assumptions (Hydro)'!$J$2:$L$2)/10^9),0)</f>
        <v>-0.00002033585738</v>
      </c>
      <c r="AB1474" s="177">
        <f>IF($N$1354&gt;0,IPMT('Assumptions (Hydro)'!$V$6,Model!AK$1,'Assumptions (Hydro)'!$V$9,'Assumptions (Hydro)'!$V$4*Model!$N$1354*AVERAGE('Assumptions (Hydro)'!$J$2:$L$2)/10^9),0)</f>
        <v>-0.0000104038147</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-0.00603412007</v>
      </c>
      <c r="P1475" s="160">
        <f>IF($O$1354&gt;0,IPMT('Assumptions (Hydro)'!$V$6,Model!X$1,'Assumptions (Hydro)'!$V$9,'Assumptions (Hydro)'!$V$4*Model!$O$1354*AVERAGE('Assumptions (Hydro)'!$K$2:$M$2)/10^9),0)</f>
        <v>-0.005749182075</v>
      </c>
      <c r="Q1475" s="160">
        <f>IF($O$1354&gt;0,IPMT('Assumptions (Hydro)'!$V$6,Model!Y$1,'Assumptions (Hydro)'!$V$9,'Assumptions (Hydro)'!$V$4*Model!$O$1354*AVERAGE('Assumptions (Hydro)'!$K$2:$M$2)/10^9),0)</f>
        <v>-0.005450709526</v>
      </c>
      <c r="R1475" s="160">
        <f>IF($O$1354&gt;0,IPMT('Assumptions (Hydro)'!$V$6,Model!Z$1,'Assumptions (Hydro)'!$V$9,'Assumptions (Hydro)'!$V$4*Model!$O$1354*AVERAGE('Assumptions (Hydro)'!$K$2:$M$2)/10^9),0)</f>
        <v>-0.00513805953</v>
      </c>
      <c r="S1475" s="160">
        <f>IF($O$1354&gt;0,IPMT('Assumptions (Hydro)'!$V$6,Model!AA$1,'Assumptions (Hydro)'!$V$9,'Assumptions (Hydro)'!$V$4*Model!$O$1354*AVERAGE('Assumptions (Hydro)'!$K$2:$M$2)/10^9),0)</f>
        <v>-0.004810558659</v>
      </c>
      <c r="T1475" s="160">
        <f>IF($O$1354&gt;0,IPMT('Assumptions (Hydro)'!$V$6,Model!AB$1,'Assumptions (Hydro)'!$V$9,'Assumptions (Hydro)'!$V$4*Model!$O$1354*AVERAGE('Assumptions (Hydro)'!$K$2:$M$2)/10^9),0)</f>
        <v>-0.004467501497</v>
      </c>
      <c r="U1475" s="160">
        <f>IF($O$1354&gt;0,IPMT('Assumptions (Hydro)'!$V$6,Model!AC$1,'Assumptions (Hydro)'!$V$9,'Assumptions (Hydro)'!$V$4*Model!$O$1354*AVERAGE('Assumptions (Hydro)'!$K$2:$M$2)/10^9),0)</f>
        <v>-0.00410814912</v>
      </c>
      <c r="V1475" s="160">
        <f>IF($O$1354&gt;0,IPMT('Assumptions (Hydro)'!$V$6,Model!AD$1,'Assumptions (Hydro)'!$V$9,'Assumptions (Hydro)'!$V$4*Model!$O$1354*AVERAGE('Assumptions (Hydro)'!$K$2:$M$2)/10^9),0)</f>
        <v>-0.003731727505</v>
      </c>
      <c r="W1475" s="160">
        <f>IF($O$1354&gt;0,IPMT('Assumptions (Hydro)'!$V$6,Model!AE$1,'Assumptions (Hydro)'!$V$9,'Assumptions (Hydro)'!$V$4*Model!$O$1354*AVERAGE('Assumptions (Hydro)'!$K$2:$M$2)/10^9),0)</f>
        <v>-0.003337425864</v>
      </c>
      <c r="X1475" s="160">
        <f>IF($O$1354&gt;0,IPMT('Assumptions (Hydro)'!$V$6,Model!AF$1,'Assumptions (Hydro)'!$V$9,'Assumptions (Hydro)'!$V$4*Model!$O$1354*AVERAGE('Assumptions (Hydro)'!$K$2:$M$2)/10^9),0)</f>
        <v>-0.002924394894</v>
      </c>
      <c r="Y1475" s="160">
        <f>IF($O$1354&gt;0,IPMT('Assumptions (Hydro)'!$V$6,Model!AG$1,'Assumptions (Hydro)'!$V$9,'Assumptions (Hydro)'!$V$4*Model!$O$1354*AVERAGE('Assumptions (Hydro)'!$K$2:$M$2)/10^9),0)</f>
        <v>-0.002491744953</v>
      </c>
      <c r="Z1475" s="160">
        <f>IF($O$1354&gt;0,IPMT('Assumptions (Hydro)'!$V$6,Model!AH$1,'Assumptions (Hydro)'!$V$9,'Assumptions (Hydro)'!$V$4*Model!$O$1354*AVERAGE('Assumptions (Hydro)'!$K$2:$M$2)/10^9),0)</f>
        <v>-0.00203854414</v>
      </c>
      <c r="AA1475" s="160">
        <f>IF($O$1354&gt;0,IPMT('Assumptions (Hydro)'!$V$6,Model!AI$1,'Assumptions (Hydro)'!$V$9,'Assumptions (Hydro)'!$V$4*Model!$O$1354*AVERAGE('Assumptions (Hydro)'!$K$2:$M$2)/10^9),0)</f>
        <v>-0.001563816289</v>
      </c>
      <c r="AB1475" s="160">
        <f>IF($O$1354&gt;0,IPMT('Assumptions (Hydro)'!$V$6,Model!AJ$1,'Assumptions (Hydro)'!$V$9,'Assumptions (Hydro)'!$V$4*Model!$O$1354*AVERAGE('Assumptions (Hydro)'!$K$2:$M$2)/10^9),0)</f>
        <v>-0.001066538864</v>
      </c>
      <c r="AC1475" s="160">
        <f>IF($O$1354&gt;0,IPMT('Assumptions (Hydro)'!$V$6,Model!AK$1,'Assumptions (Hydro)'!$V$9,'Assumptions (Hydro)'!$V$4*Model!$O$1354*AVERAGE('Assumptions (Hydro)'!$K$2:$M$2)/10^9),0)</f>
        <v>-0.000545640762</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-0.002026390273</v>
      </c>
      <c r="Q1476" s="177">
        <f>IF($P$1354&gt;0,IPMT('Assumptions (Hydro)'!$V$6,Model!X$1,'Assumptions (Hydro)'!$V$9,'Assumptions (Hydro)'!$V$4*Model!$P$1354*AVERAGE('Assumptions (Hydro)'!$L$2:$N$2)/10^9),0)</f>
        <v>-0.001930701826</v>
      </c>
      <c r="R1476" s="177">
        <f>IF($P$1354&gt;0,IPMT('Assumptions (Hydro)'!$V$6,Model!Y$1,'Assumptions (Hydro)'!$V$9,'Assumptions (Hydro)'!$V$4*Model!$P$1354*AVERAGE('Assumptions (Hydro)'!$L$2:$N$2)/10^9),0)</f>
        <v>-0.001830468177</v>
      </c>
      <c r="S1476" s="177">
        <f>IF($P$1354&gt;0,IPMT('Assumptions (Hydro)'!$V$6,Model!Z$1,'Assumptions (Hydro)'!$V$9,'Assumptions (Hydro)'!$V$4*Model!$P$1354*AVERAGE('Assumptions (Hydro)'!$L$2:$N$2)/10^9),0)</f>
        <v>-0.00172547343</v>
      </c>
      <c r="T1476" s="177">
        <f>IF($P$1354&gt;0,IPMT('Assumptions (Hydro)'!$V$6,Model!AA$1,'Assumptions (Hydro)'!$V$9,'Assumptions (Hydro)'!$V$4*Model!$P$1354*AVERAGE('Assumptions (Hydro)'!$L$2:$N$2)/10^9),0)</f>
        <v>-0.001615491433</v>
      </c>
      <c r="U1476" s="177">
        <f>IF($P$1354&gt;0,IPMT('Assumptions (Hydro)'!$V$6,Model!AB$1,'Assumptions (Hydro)'!$V$9,'Assumptions (Hydro)'!$V$4*Model!$P$1354*AVERAGE('Assumptions (Hydro)'!$L$2:$N$2)/10^9),0)</f>
        <v>-0.00150028529</v>
      </c>
      <c r="V1476" s="177">
        <f>IF($P$1354&gt;0,IPMT('Assumptions (Hydro)'!$V$6,Model!AC$1,'Assumptions (Hydro)'!$V$9,'Assumptions (Hydro)'!$V$4*Model!$P$1354*AVERAGE('Assumptions (Hydro)'!$L$2:$N$2)/10^9),0)</f>
        <v>-0.001379606856</v>
      </c>
      <c r="W1476" s="177">
        <f>IF($P$1354&gt;0,IPMT('Assumptions (Hydro)'!$V$6,Model!AD$1,'Assumptions (Hydro)'!$V$9,'Assumptions (Hydro)'!$V$4*Model!$P$1354*AVERAGE('Assumptions (Hydro)'!$L$2:$N$2)/10^9),0)</f>
        <v>-0.001253196196</v>
      </c>
      <c r="X1476" s="177">
        <f>IF($P$1354&gt;0,IPMT('Assumptions (Hydro)'!$V$6,Model!AE$1,'Assumptions (Hydro)'!$V$9,'Assumptions (Hydro)'!$V$4*Model!$P$1354*AVERAGE('Assumptions (Hydro)'!$L$2:$N$2)/10^9),0)</f>
        <v>-0.00112078103</v>
      </c>
      <c r="Y1476" s="177">
        <f>IF($P$1354&gt;0,IPMT('Assumptions (Hydro)'!$V$6,Model!AF$1,'Assumptions (Hydro)'!$V$9,'Assumptions (Hydro)'!$V$4*Model!$P$1354*AVERAGE('Assumptions (Hydro)'!$L$2:$N$2)/10^9),0)</f>
        <v>-0.0009820761435</v>
      </c>
      <c r="Z1476" s="177">
        <f>IF($P$1354&gt;0,IPMT('Assumptions (Hydro)'!$V$6,Model!AG$1,'Assumptions (Hydro)'!$V$9,'Assumptions (Hydro)'!$V$4*Model!$P$1354*AVERAGE('Assumptions (Hydro)'!$L$2:$N$2)/10^9),0)</f>
        <v>-0.0008367827749</v>
      </c>
      <c r="AA1476" s="177">
        <f>IF($P$1354&gt;0,IPMT('Assumptions (Hydro)'!$V$6,Model!AH$1,'Assumptions (Hydro)'!$V$9,'Assumptions (Hydro)'!$V$4*Model!$P$1354*AVERAGE('Assumptions (Hydro)'!$L$2:$N$2)/10^9),0)</f>
        <v>-0.0006845879713</v>
      </c>
      <c r="AB1476" s="177">
        <f>IF($P$1354&gt;0,IPMT('Assumptions (Hydro)'!$V$6,Model!AI$1,'Assumptions (Hydro)'!$V$9,'Assumptions (Hydro)'!$V$4*Model!$P$1354*AVERAGE('Assumptions (Hydro)'!$L$2:$N$2)/10^9),0)</f>
        <v>-0.0005251639145</v>
      </c>
      <c r="AC1476" s="177">
        <f>IF($P$1354&gt;0,IPMT('Assumptions (Hydro)'!$V$6,Model!AJ$1,'Assumptions (Hydro)'!$V$9,'Assumptions (Hydro)'!$V$4*Model!$P$1354*AVERAGE('Assumptions (Hydro)'!$L$2:$N$2)/10^9),0)</f>
        <v>-0.000358167215</v>
      </c>
      <c r="AD1476" s="177">
        <f>IF($P$1354&gt;0,IPMT('Assumptions (Hydro)'!$V$6,Model!AK$1,'Assumptions (Hydro)'!$V$9,'Assumptions (Hydro)'!$V$4*Model!$P$1354*AVERAGE('Assumptions (Hydro)'!$L$2:$N$2)/10^9),0)</f>
        <v>-0.0001832381723</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0.00004059105632</v>
      </c>
      <c r="D1514" s="177">
        <f t="shared" si="57"/>
        <v>0.00007712300701</v>
      </c>
      <c r="E1514" s="177">
        <f t="shared" si="57"/>
        <v>0.00006941070631</v>
      </c>
      <c r="F1514" s="177">
        <f t="shared" si="57"/>
        <v>0.006354123957</v>
      </c>
      <c r="G1514" s="177">
        <f t="shared" si="57"/>
        <v>0.01830193902</v>
      </c>
      <c r="H1514" s="177">
        <f t="shared" si="57"/>
        <v>0.02538142515</v>
      </c>
      <c r="I1514" s="177">
        <f t="shared" si="57"/>
        <v>0.02547007602</v>
      </c>
      <c r="J1514" s="177">
        <f t="shared" si="57"/>
        <v>0.02293414978</v>
      </c>
      <c r="K1514" s="177">
        <f t="shared" si="57"/>
        <v>0.02063941559</v>
      </c>
      <c r="L1514" s="177">
        <f t="shared" si="57"/>
        <v>0.01894007102</v>
      </c>
      <c r="M1514" s="177">
        <f t="shared" si="57"/>
        <v>0.01815836845</v>
      </c>
      <c r="N1514" s="177">
        <f t="shared" si="57"/>
        <v>0.01819992258</v>
      </c>
      <c r="O1514" s="177">
        <f t="shared" si="57"/>
        <v>0.02896784271</v>
      </c>
      <c r="P1514" s="177">
        <f t="shared" si="57"/>
        <v>0.04201727527</v>
      </c>
      <c r="Q1514" s="177">
        <f t="shared" si="57"/>
        <v>0.04316599625</v>
      </c>
      <c r="R1514" s="177">
        <f t="shared" si="57"/>
        <v>0.0406410047</v>
      </c>
      <c r="S1514" s="177">
        <f t="shared" si="57"/>
        <v>0.03834892793</v>
      </c>
      <c r="T1514" s="177">
        <f t="shared" si="57"/>
        <v>0.03631129673</v>
      </c>
      <c r="U1514" s="177">
        <f t="shared" si="57"/>
        <v>0.03139761091</v>
      </c>
      <c r="V1514" s="177">
        <f t="shared" si="57"/>
        <v>0.02373192876</v>
      </c>
      <c r="W1514" s="177">
        <f t="shared" si="57"/>
        <v>0.01849071642</v>
      </c>
      <c r="X1514" s="177">
        <f t="shared" si="57"/>
        <v>0.01693236526</v>
      </c>
      <c r="Y1514" s="177">
        <f t="shared" si="57"/>
        <v>0.01694602377</v>
      </c>
      <c r="Z1514" s="177">
        <f t="shared" si="57"/>
        <v>0.01693236526</v>
      </c>
      <c r="AA1514" s="177">
        <f t="shared" si="57"/>
        <v>0.01694602377</v>
      </c>
      <c r="AB1514" s="177">
        <f t="shared" si="57"/>
        <v>0.01693236526</v>
      </c>
      <c r="AC1514" s="177">
        <f t="shared" si="57"/>
        <v>0.01682693333</v>
      </c>
      <c r="AD1514" s="177">
        <f t="shared" si="57"/>
        <v>0.0104479371</v>
      </c>
      <c r="AE1514" s="177">
        <f t="shared" si="57"/>
        <v>0.002097491686</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0.00004059105632</v>
      </c>
      <c r="D1515" s="178">
        <f>IF($C$1354&gt;0,'Assumptions (Hydro)'!W$10*Model!$C$1354*'Assumptions (Hydro)'!$B$2/10^9,0)</f>
        <v>0.00007712300701</v>
      </c>
      <c r="E1515" s="178">
        <f>IF($C$1354&gt;0,'Assumptions (Hydro)'!X$10*Model!$C$1354*'Assumptions (Hydro)'!$B$2/10^9,0)</f>
        <v>0.00006941070631</v>
      </c>
      <c r="F1515" s="178">
        <f>IF($C$1354&gt;0,'Assumptions (Hydro)'!Y$10*Model!$C$1354*'Assumptions (Hydro)'!$B$2/10^9,0)</f>
        <v>0.00006251022674</v>
      </c>
      <c r="G1515" s="178">
        <f>IF($C$1354&gt;0,'Assumptions (Hydro)'!Z$10*Model!$C$1354*'Assumptions (Hydro)'!$B$2/10^9,0)</f>
        <v>0.00005625920406</v>
      </c>
      <c r="H1515" s="178">
        <f>IF($C$1354&gt;0,'Assumptions (Hydro)'!AA$10*Model!$C$1354*'Assumptions (Hydro)'!$B$2/10^9,0)</f>
        <v>0.00005057645618</v>
      </c>
      <c r="I1515" s="178">
        <f>IF($C$1354&gt;0,'Assumptions (Hydro)'!AB$10*Model!$C$1354*'Assumptions (Hydro)'!$B$2/10^9,0)</f>
        <v>0.00004789744646</v>
      </c>
      <c r="J1515" s="178">
        <f>IF($C$1354&gt;0,'Assumptions (Hydro)'!AC$10*Model!$C$1354*'Assumptions (Hydro)'!$B$2/10^9,0)</f>
        <v>0.00004789744646</v>
      </c>
      <c r="K1515" s="178">
        <f>IF($C$1354&gt;0,'Assumptions (Hydro)'!AD$10*Model!$C$1354*'Assumptions (Hydro)'!$B$2/10^9,0)</f>
        <v>0.00004797862857</v>
      </c>
      <c r="L1515" s="178">
        <f>IF($C$1354&gt;0,'Assumptions (Hydro)'!AE$10*Model!$C$1354*'Assumptions (Hydro)'!$B$2/10^9,0)</f>
        <v>0.00004789744646</v>
      </c>
      <c r="M1515" s="178">
        <f>IF($C$1354&gt;0,'Assumptions (Hydro)'!AF$10*Model!$C$1354*'Assumptions (Hydro)'!$B$2/10^9,0)</f>
        <v>0.00004797862857</v>
      </c>
      <c r="N1515" s="178">
        <f>IF($C$1354&gt;0,'Assumptions (Hydro)'!AG$10*Model!$C$1354*'Assumptions (Hydro)'!$B$2/10^9,0)</f>
        <v>0.00004789744646</v>
      </c>
      <c r="O1515" s="178">
        <f>IF($C$1354&gt;0,'Assumptions (Hydro)'!AH$10*Model!$C$1354*'Assumptions (Hydro)'!$B$2/10^9,0)</f>
        <v>0.00004797862857</v>
      </c>
      <c r="P1515" s="178">
        <f>IF($C$1354&gt;0,'Assumptions (Hydro)'!AI$10*Model!$C$1354*'Assumptions (Hydro)'!$B$2/10^9,0)</f>
        <v>0.00004789744646</v>
      </c>
      <c r="Q1515" s="178">
        <f>IF($C$1354&gt;0,'Assumptions (Hydro)'!AJ$10*Model!$C$1354*'Assumptions (Hydro)'!$B$2/10^9,0)</f>
        <v>0.00004797862857</v>
      </c>
      <c r="R1515" s="178">
        <f>IF($C$1354&gt;0,'Assumptions (Hydro)'!AK$10*Model!$C$1354*'Assumptions (Hydro)'!$B$2/10^9,0)</f>
        <v>0.00002394872323</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0.00629161373</v>
      </c>
      <c r="G1518" s="160">
        <f>IF($F$1354&gt;0,'Assumptions (Hydro)'!W$10*Model!$F$1354*AVERAGE('Assumptions (Hydro)'!$B$2:$D$2)/10^9,0)</f>
        <v>0.01195406609</v>
      </c>
      <c r="H1518" s="160">
        <f>IF($F$1354&gt;0,'Assumptions (Hydro)'!X$10*Model!$F$1354*AVERAGE('Assumptions (Hydro)'!$B$2:$D$2)/10^9,0)</f>
        <v>0.01075865948</v>
      </c>
      <c r="I1518" s="160">
        <f>IF($F$1354&gt;0,'Assumptions (Hydro)'!Y$10*Model!$F$1354*AVERAGE('Assumptions (Hydro)'!$B$2:$D$2)/10^9,0)</f>
        <v>0.009689085144</v>
      </c>
      <c r="J1518" s="160">
        <f>IF($F$1354&gt;0,'Assumptions (Hydro)'!Z$10*Model!$F$1354*AVERAGE('Assumptions (Hydro)'!$B$2:$D$2)/10^9,0)</f>
        <v>0.00872017663</v>
      </c>
      <c r="K1518" s="160">
        <f>IF($F$1354&gt;0,'Assumptions (Hydro)'!AA$10*Model!$F$1354*AVERAGE('Assumptions (Hydro)'!$B$2:$D$2)/10^9,0)</f>
        <v>0.007839350708</v>
      </c>
      <c r="L1518" s="160">
        <f>IF($F$1354&gt;0,'Assumptions (Hydro)'!AB$10*Model!$F$1354*AVERAGE('Assumptions (Hydro)'!$B$2:$D$2)/10^9,0)</f>
        <v>0.007424104201</v>
      </c>
      <c r="M1518" s="160">
        <f>IF($F$1354&gt;0,'Assumptions (Hydro)'!AC$10*Model!$F$1354*AVERAGE('Assumptions (Hydro)'!$B$2:$D$2)/10^9,0)</f>
        <v>0.007424104201</v>
      </c>
      <c r="N1518" s="160">
        <f>IF($F$1354&gt;0,'Assumptions (Hydro)'!AD$10*Model!$F$1354*AVERAGE('Assumptions (Hydro)'!$B$2:$D$2)/10^9,0)</f>
        <v>0.007436687429</v>
      </c>
      <c r="O1518" s="160">
        <f>IF($F$1354&gt;0,'Assumptions (Hydro)'!AE$10*Model!$F$1354*AVERAGE('Assumptions (Hydro)'!$B$2:$D$2)/10^9,0)</f>
        <v>0.007424104201</v>
      </c>
      <c r="P1518" s="160">
        <f>IF($F$1354&gt;0,'Assumptions (Hydro)'!AF$10*Model!$F$1354*AVERAGE('Assumptions (Hydro)'!$B$2:$D$2)/10^9,0)</f>
        <v>0.007436687429</v>
      </c>
      <c r="Q1518" s="160">
        <f>IF($F$1354&gt;0,'Assumptions (Hydro)'!AG$10*Model!$F$1354*AVERAGE('Assumptions (Hydro)'!$B$2:$D$2)/10^9,0)</f>
        <v>0.007424104201</v>
      </c>
      <c r="R1518" s="160">
        <f>IF($F$1354&gt;0,'Assumptions (Hydro)'!AH$10*Model!$F$1354*AVERAGE('Assumptions (Hydro)'!$B$2:$D$2)/10^9,0)</f>
        <v>0.007436687429</v>
      </c>
      <c r="S1518" s="160">
        <f>IF($F$1354&gt;0,'Assumptions (Hydro)'!AI$10*Model!$F$1354*AVERAGE('Assumptions (Hydro)'!$B$2:$D$2)/10^9,0)</f>
        <v>0.007424104201</v>
      </c>
      <c r="T1518" s="160">
        <f>IF($F$1354&gt;0,'Assumptions (Hydro)'!AJ$10*Model!$F$1354*AVERAGE('Assumptions (Hydro)'!$B$2:$D$2)/10^9,0)</f>
        <v>0.007436687429</v>
      </c>
      <c r="U1518" s="160">
        <f>IF($F$1354&gt;0,'Assumptions (Hydro)'!AK$10*Model!$F$1354*AVERAGE('Assumptions (Hydro)'!$B$2:$D$2)/10^9,0)</f>
        <v>0.003712052101</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0.00629161373</v>
      </c>
      <c r="H1519" s="160">
        <f>IF($G$1354&gt;0,'Assumptions (Hydro)'!W$10*Model!$G$1354*AVERAGE('Assumptions (Hydro)'!$C$2:$E$2)/10^9,0)</f>
        <v>0.01195406609</v>
      </c>
      <c r="I1519" s="160">
        <f>IF($G$1354&gt;0,'Assumptions (Hydro)'!X$10*Model!$G$1354*AVERAGE('Assumptions (Hydro)'!$C$2:$E$2)/10^9,0)</f>
        <v>0.01075865948</v>
      </c>
      <c r="J1519" s="160">
        <f>IF($G$1354&gt;0,'Assumptions (Hydro)'!Y$10*Model!$G$1354*AVERAGE('Assumptions (Hydro)'!$C$2:$E$2)/10^9,0)</f>
        <v>0.009689085144</v>
      </c>
      <c r="K1519" s="160">
        <f>IF($G$1354&gt;0,'Assumptions (Hydro)'!Z$10*Model!$G$1354*AVERAGE('Assumptions (Hydro)'!$C$2:$E$2)/10^9,0)</f>
        <v>0.00872017663</v>
      </c>
      <c r="L1519" s="160">
        <f>IF($G$1354&gt;0,'Assumptions (Hydro)'!AA$10*Model!$G$1354*AVERAGE('Assumptions (Hydro)'!$C$2:$E$2)/10^9,0)</f>
        <v>0.007839350708</v>
      </c>
      <c r="M1519" s="160">
        <f>IF($G$1354&gt;0,'Assumptions (Hydro)'!AB$10*Model!$G$1354*AVERAGE('Assumptions (Hydro)'!$C$2:$E$2)/10^9,0)</f>
        <v>0.007424104201</v>
      </c>
      <c r="N1519" s="160">
        <f>IF($G$1354&gt;0,'Assumptions (Hydro)'!AC$10*Model!$G$1354*AVERAGE('Assumptions (Hydro)'!$C$2:$E$2)/10^9,0)</f>
        <v>0.007424104201</v>
      </c>
      <c r="O1519" s="160">
        <f>IF($G$1354&gt;0,'Assumptions (Hydro)'!AD$10*Model!$G$1354*AVERAGE('Assumptions (Hydro)'!$C$2:$E$2)/10^9,0)</f>
        <v>0.007436687429</v>
      </c>
      <c r="P1519" s="160">
        <f>IF($G$1354&gt;0,'Assumptions (Hydro)'!AE$10*Model!$G$1354*AVERAGE('Assumptions (Hydro)'!$C$2:$E$2)/10^9,0)</f>
        <v>0.007424104201</v>
      </c>
      <c r="Q1519" s="160">
        <f>IF($G$1354&gt;0,'Assumptions (Hydro)'!AF$10*Model!$G$1354*AVERAGE('Assumptions (Hydro)'!$C$2:$E$2)/10^9,0)</f>
        <v>0.007436687429</v>
      </c>
      <c r="R1519" s="160">
        <f>IF($G$1354&gt;0,'Assumptions (Hydro)'!AG$10*Model!$G$1354*AVERAGE('Assumptions (Hydro)'!$C$2:$E$2)/10^9,0)</f>
        <v>0.007424104201</v>
      </c>
      <c r="S1519" s="160">
        <f>IF($G$1354&gt;0,'Assumptions (Hydro)'!AH$10*Model!$G$1354*AVERAGE('Assumptions (Hydro)'!$C$2:$E$2)/10^9,0)</f>
        <v>0.007436687429</v>
      </c>
      <c r="T1519" s="160">
        <f>IF($G$1354&gt;0,'Assumptions (Hydro)'!AI$10*Model!$G$1354*AVERAGE('Assumptions (Hydro)'!$C$2:$E$2)/10^9,0)</f>
        <v>0.007424104201</v>
      </c>
      <c r="U1519" s="160">
        <f>IF($G$1354&gt;0,'Assumptions (Hydro)'!AJ$10*Model!$G$1354*AVERAGE('Assumptions (Hydro)'!$C$2:$E$2)/10^9,0)</f>
        <v>0.007436687429</v>
      </c>
      <c r="V1519" s="160">
        <f>IF($G$1354&gt;0,'Assumptions (Hydro)'!AK$10*Model!$G$1354*AVERAGE('Assumptions (Hydro)'!$C$2:$E$2)/10^9,0)</f>
        <v>0.003712052101</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0.002618123133</v>
      </c>
      <c r="I1520" s="160">
        <f>IF($H$1354&gt;0,'Assumptions (Hydro)'!W$10*Model!$H$1354*AVERAGE('Assumptions (Hydro)'!$D$2:$F$2)/10^9,0)</f>
        <v>0.004974433952</v>
      </c>
      <c r="J1520" s="160">
        <f>IF($H$1354&gt;0,'Assumptions (Hydro)'!X$10*Model!$H$1354*AVERAGE('Assumptions (Hydro)'!$D$2:$F$2)/10^9,0)</f>
        <v>0.004476990557</v>
      </c>
      <c r="K1520" s="160">
        <f>IF($H$1354&gt;0,'Assumptions (Hydro)'!Y$10*Model!$H$1354*AVERAGE('Assumptions (Hydro)'!$D$2:$F$2)/10^9,0)</f>
        <v>0.004031909625</v>
      </c>
      <c r="L1520" s="160">
        <f>IF($H$1354&gt;0,'Assumptions (Hydro)'!Z$10*Model!$H$1354*AVERAGE('Assumptions (Hydro)'!$D$2:$F$2)/10^9,0)</f>
        <v>0.003628718662</v>
      </c>
      <c r="M1520" s="160">
        <f>IF($H$1354&gt;0,'Assumptions (Hydro)'!AA$10*Model!$H$1354*AVERAGE('Assumptions (Hydro)'!$D$2:$F$2)/10^9,0)</f>
        <v>0.003262181424</v>
      </c>
      <c r="N1520" s="160">
        <f>IF($H$1354&gt;0,'Assumptions (Hydro)'!AB$10*Model!$H$1354*AVERAGE('Assumptions (Hydro)'!$D$2:$F$2)/10^9,0)</f>
        <v>0.003089385297</v>
      </c>
      <c r="O1520" s="160">
        <f>IF($H$1354&gt;0,'Assumptions (Hydro)'!AC$10*Model!$H$1354*AVERAGE('Assumptions (Hydro)'!$D$2:$F$2)/10^9,0)</f>
        <v>0.003089385297</v>
      </c>
      <c r="P1520" s="160">
        <f>IF($H$1354&gt;0,'Assumptions (Hydro)'!AD$10*Model!$H$1354*AVERAGE('Assumptions (Hydro)'!$D$2:$F$2)/10^9,0)</f>
        <v>0.003094621543</v>
      </c>
      <c r="Q1520" s="160">
        <f>IF($H$1354&gt;0,'Assumptions (Hydro)'!AE$10*Model!$H$1354*AVERAGE('Assumptions (Hydro)'!$D$2:$F$2)/10^9,0)</f>
        <v>0.003089385297</v>
      </c>
      <c r="R1520" s="160">
        <f>IF($H$1354&gt;0,'Assumptions (Hydro)'!AF$10*Model!$H$1354*AVERAGE('Assumptions (Hydro)'!$D$2:$F$2)/10^9,0)</f>
        <v>0.003094621543</v>
      </c>
      <c r="S1520" s="160">
        <f>IF($H$1354&gt;0,'Assumptions (Hydro)'!AG$10*Model!$H$1354*AVERAGE('Assumptions (Hydro)'!$D$2:$F$2)/10^9,0)</f>
        <v>0.003089385297</v>
      </c>
      <c r="T1520" s="160">
        <f>IF($H$1354&gt;0,'Assumptions (Hydro)'!AH$10*Model!$H$1354*AVERAGE('Assumptions (Hydro)'!$D$2:$F$2)/10^9,0)</f>
        <v>0.003094621543</v>
      </c>
      <c r="U1520" s="160">
        <f>IF($H$1354&gt;0,'Assumptions (Hydro)'!AI$10*Model!$H$1354*AVERAGE('Assumptions (Hydro)'!$D$2:$F$2)/10^9,0)</f>
        <v>0.003089385297</v>
      </c>
      <c r="V1520" s="160">
        <f>IF($H$1354&gt;0,'Assumptions (Hydro)'!AJ$10*Model!$H$1354*AVERAGE('Assumptions (Hydro)'!$D$2:$F$2)/10^9,0)</f>
        <v>0.003094621543</v>
      </c>
      <c r="W1520" s="160">
        <f>IF($H$1354&gt;0,'Assumptions (Hydro)'!AK$10*Model!$H$1354*AVERAGE('Assumptions (Hydro)'!$D$2:$F$2)/10^9,0)</f>
        <v>0.001544692648</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0.0002018482061</v>
      </c>
      <c r="O1526" s="160">
        <f>IF($N$1354&gt;0,'Assumptions (Hydro)'!W$10*Model!$N$1354*AVERAGE('Assumptions (Hydro)'!$J$2:$L$2)/10^9,0)</f>
        <v>0.0003835115915</v>
      </c>
      <c r="P1526" s="160">
        <f>IF($N$1354&gt;0,'Assumptions (Hydro)'!X$10*Model!$N$1354*AVERAGE('Assumptions (Hydro)'!$J$2:$L$2)/10^9,0)</f>
        <v>0.0003451604324</v>
      </c>
      <c r="Q1526" s="160">
        <f>IF($N$1354&gt;0,'Assumptions (Hydro)'!Y$10*Model!$N$1354*AVERAGE('Assumptions (Hydro)'!$J$2:$L$2)/10^9,0)</f>
        <v>0.0003108462374</v>
      </c>
      <c r="R1526" s="160">
        <f>IF($N$1354&gt;0,'Assumptions (Hydro)'!Z$10*Model!$N$1354*AVERAGE('Assumptions (Hydro)'!$J$2:$L$2)/10^9,0)</f>
        <v>0.0002797616136</v>
      </c>
      <c r="S1526" s="160">
        <f>IF($N$1354&gt;0,'Assumptions (Hydro)'!AA$10*Model!$N$1354*AVERAGE('Assumptions (Hydro)'!$J$2:$L$2)/10^9,0)</f>
        <v>0.0002515028648</v>
      </c>
      <c r="T1526" s="160">
        <f>IF($N$1354&gt;0,'Assumptions (Hydro)'!AB$10*Model!$N$1354*AVERAGE('Assumptions (Hydro)'!$J$2:$L$2)/10^9,0)</f>
        <v>0.0002381808832</v>
      </c>
      <c r="U1526" s="160">
        <f>IF($N$1354&gt;0,'Assumptions (Hydro)'!AC$10*Model!$N$1354*AVERAGE('Assumptions (Hydro)'!$J$2:$L$2)/10^9,0)</f>
        <v>0.0002381808832</v>
      </c>
      <c r="V1526" s="160">
        <f>IF($N$1354&gt;0,'Assumptions (Hydro)'!AD$10*Model!$N$1354*AVERAGE('Assumptions (Hydro)'!$J$2:$L$2)/10^9,0)</f>
        <v>0.0002385845796</v>
      </c>
      <c r="W1526" s="160">
        <f>IF($N$1354&gt;0,'Assumptions (Hydro)'!AE$10*Model!$N$1354*AVERAGE('Assumptions (Hydro)'!$J$2:$L$2)/10^9,0)</f>
        <v>0.0002381808832</v>
      </c>
      <c r="X1526" s="160">
        <f>IF($N$1354&gt;0,'Assumptions (Hydro)'!AF$10*Model!$N$1354*AVERAGE('Assumptions (Hydro)'!$J$2:$L$2)/10^9,0)</f>
        <v>0.0002385845796</v>
      </c>
      <c r="Y1526" s="160">
        <f>IF($N$1354&gt;0,'Assumptions (Hydro)'!AG$10*Model!$N$1354*AVERAGE('Assumptions (Hydro)'!$J$2:$L$2)/10^9,0)</f>
        <v>0.0002381808832</v>
      </c>
      <c r="Z1526" s="160">
        <f>IF($N$1354&gt;0,'Assumptions (Hydro)'!AH$10*Model!$N$1354*AVERAGE('Assumptions (Hydro)'!$J$2:$L$2)/10^9,0)</f>
        <v>0.0002385845796</v>
      </c>
      <c r="AA1526" s="160">
        <f>IF($N$1354&gt;0,'Assumptions (Hydro)'!AI$10*Model!$N$1354*AVERAGE('Assumptions (Hydro)'!$J$2:$L$2)/10^9,0)</f>
        <v>0.0002381808832</v>
      </c>
      <c r="AB1526" s="160">
        <f>IF($N$1354&gt;0,'Assumptions (Hydro)'!AJ$10*Model!$N$1354*AVERAGE('Assumptions (Hydro)'!$J$2:$L$2)/10^9,0)</f>
        <v>0.0002385845796</v>
      </c>
      <c r="AC1526" s="160">
        <f>IF($N$1354&gt;0,'Assumptions (Hydro)'!AK$10*Model!$N$1354*AVERAGE('Assumptions (Hydro)'!$J$2:$L$2)/10^9,0)</f>
        <v>0.0001190904416</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0.01058617556</v>
      </c>
      <c r="P1527" s="160">
        <f>IF($O$1354&gt;0,'Assumptions (Hydro)'!W$10*Model!$O$1354*AVERAGE('Assumptions (Hydro)'!$K$2:$M$2)/10^9,0)</f>
        <v>0.02011373357</v>
      </c>
      <c r="Q1527" s="160">
        <f>IF($O$1354&gt;0,'Assumptions (Hydro)'!X$10*Model!$O$1354*AVERAGE('Assumptions (Hydro)'!$K$2:$M$2)/10^9,0)</f>
        <v>0.01810236021</v>
      </c>
      <c r="R1527" s="160">
        <f>IF($O$1354&gt;0,'Assumptions (Hydro)'!Y$10*Model!$O$1354*AVERAGE('Assumptions (Hydro)'!$K$2:$M$2)/10^9,0)</f>
        <v>0.01630271037</v>
      </c>
      <c r="S1527" s="160">
        <f>IF($O$1354&gt;0,'Assumptions (Hydro)'!Z$10*Model!$O$1354*AVERAGE('Assumptions (Hydro)'!$K$2:$M$2)/10^9,0)</f>
        <v>0.01467243933</v>
      </c>
      <c r="T1527" s="160">
        <f>IF($O$1354&gt;0,'Assumptions (Hydro)'!AA$10*Model!$O$1354*AVERAGE('Assumptions (Hydro)'!$K$2:$M$2)/10^9,0)</f>
        <v>0.01319037475</v>
      </c>
      <c r="U1527" s="160">
        <f>IF($O$1354&gt;0,'Assumptions (Hydro)'!AB$10*Model!$O$1354*AVERAGE('Assumptions (Hydro)'!$K$2:$M$2)/10^9,0)</f>
        <v>0.01249168716</v>
      </c>
      <c r="V1527" s="160">
        <f>IF($O$1354&gt;0,'Assumptions (Hydro)'!AC$10*Model!$O$1354*AVERAGE('Assumptions (Hydro)'!$K$2:$M$2)/10^9,0)</f>
        <v>0.01249168716</v>
      </c>
      <c r="W1527" s="160">
        <f>IF($O$1354&gt;0,'Assumptions (Hydro)'!AD$10*Model!$O$1354*AVERAGE('Assumptions (Hydro)'!$K$2:$M$2)/10^9,0)</f>
        <v>0.01251285951</v>
      </c>
      <c r="X1527" s="160">
        <f>IF($O$1354&gt;0,'Assumptions (Hydro)'!AE$10*Model!$O$1354*AVERAGE('Assumptions (Hydro)'!$K$2:$M$2)/10^9,0)</f>
        <v>0.01249168716</v>
      </c>
      <c r="Y1527" s="160">
        <f>IF($O$1354&gt;0,'Assumptions (Hydro)'!AF$10*Model!$O$1354*AVERAGE('Assumptions (Hydro)'!$K$2:$M$2)/10^9,0)</f>
        <v>0.01251285951</v>
      </c>
      <c r="Z1527" s="160">
        <f>IF($O$1354&gt;0,'Assumptions (Hydro)'!AG$10*Model!$O$1354*AVERAGE('Assumptions (Hydro)'!$K$2:$M$2)/10^9,0)</f>
        <v>0.01249168716</v>
      </c>
      <c r="AA1527" s="160">
        <f>IF($O$1354&gt;0,'Assumptions (Hydro)'!AH$10*Model!$O$1354*AVERAGE('Assumptions (Hydro)'!$K$2:$M$2)/10^9,0)</f>
        <v>0.01251285951</v>
      </c>
      <c r="AB1527" s="160">
        <f>IF($O$1354&gt;0,'Assumptions (Hydro)'!AI$10*Model!$O$1354*AVERAGE('Assumptions (Hydro)'!$K$2:$M$2)/10^9,0)</f>
        <v>0.01249168716</v>
      </c>
      <c r="AC1527" s="160">
        <f>IF($O$1354&gt;0,'Assumptions (Hydro)'!AJ$10*Model!$O$1354*AVERAGE('Assumptions (Hydro)'!$K$2:$M$2)/10^9,0)</f>
        <v>0.01251285951</v>
      </c>
      <c r="AD1527" s="160">
        <f>IF($O$1354&gt;0,'Assumptions (Hydro)'!AK$10*Model!$O$1354*AVERAGE('Assumptions (Hydro)'!$K$2:$M$2)/10^9,0)</f>
        <v>0.006245843581</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0.003555070655</v>
      </c>
      <c r="Q1528" s="177">
        <f>IF($P$1354&gt;0,'Assumptions (Hydro)'!W$10*Model!$P$1354*AVERAGE('Assumptions (Hydro)'!$L$2:$N$2)/10^9,0)</f>
        <v>0.006754634244</v>
      </c>
      <c r="R1528" s="177">
        <f>IF($P$1354&gt;0,'Assumptions (Hydro)'!X$10*Model!$P$1354*AVERAGE('Assumptions (Hydro)'!$L$2:$N$2)/10^9,0)</f>
        <v>0.00607917082</v>
      </c>
      <c r="S1528" s="177">
        <f>IF($P$1354&gt;0,'Assumptions (Hydro)'!Y$10*Model!$P$1354*AVERAGE('Assumptions (Hydro)'!$L$2:$N$2)/10^9,0)</f>
        <v>0.005474808808</v>
      </c>
      <c r="T1528" s="177">
        <f>IF($P$1354&gt;0,'Assumptions (Hydro)'!Z$10*Model!$P$1354*AVERAGE('Assumptions (Hydro)'!$L$2:$N$2)/10^9,0)</f>
        <v>0.004927327928</v>
      </c>
      <c r="U1528" s="177">
        <f>IF($P$1354&gt;0,'Assumptions (Hydro)'!AA$10*Model!$P$1354*AVERAGE('Assumptions (Hydro)'!$L$2:$N$2)/10^9,0)</f>
        <v>0.004429618036</v>
      </c>
      <c r="V1528" s="177">
        <f>IF($P$1354&gt;0,'Assumptions (Hydro)'!AB$10*Model!$P$1354*AVERAGE('Assumptions (Hydro)'!$L$2:$N$2)/10^9,0)</f>
        <v>0.004194983373</v>
      </c>
      <c r="W1528" s="177">
        <f>IF($P$1354&gt;0,'Assumptions (Hydro)'!AC$10*Model!$P$1354*AVERAGE('Assumptions (Hydro)'!$L$2:$N$2)/10^9,0)</f>
        <v>0.004194983373</v>
      </c>
      <c r="X1528" s="177">
        <f>IF($P$1354&gt;0,'Assumptions (Hydro)'!AD$10*Model!$P$1354*AVERAGE('Assumptions (Hydro)'!$L$2:$N$2)/10^9,0)</f>
        <v>0.004202093514</v>
      </c>
      <c r="Y1528" s="177">
        <f>IF($P$1354&gt;0,'Assumptions (Hydro)'!AE$10*Model!$P$1354*AVERAGE('Assumptions (Hydro)'!$L$2:$N$2)/10^9,0)</f>
        <v>0.004194983373</v>
      </c>
      <c r="Z1528" s="177">
        <f>IF($P$1354&gt;0,'Assumptions (Hydro)'!AF$10*Model!$P$1354*AVERAGE('Assumptions (Hydro)'!$L$2:$N$2)/10^9,0)</f>
        <v>0.004202093514</v>
      </c>
      <c r="AA1528" s="177">
        <f>IF($P$1354&gt;0,'Assumptions (Hydro)'!AG$10*Model!$P$1354*AVERAGE('Assumptions (Hydro)'!$L$2:$N$2)/10^9,0)</f>
        <v>0.004194983373</v>
      </c>
      <c r="AB1528" s="177">
        <f>IF($P$1354&gt;0,'Assumptions (Hydro)'!AH$10*Model!$P$1354*AVERAGE('Assumptions (Hydro)'!$L$2:$N$2)/10^9,0)</f>
        <v>0.004202093514</v>
      </c>
      <c r="AC1528" s="177">
        <f>IF($P$1354&gt;0,'Assumptions (Hydro)'!AI$10*Model!$P$1354*AVERAGE('Assumptions (Hydro)'!$L$2:$N$2)/10^9,0)</f>
        <v>0.004194983373</v>
      </c>
      <c r="AD1528" s="177">
        <f>IF($P$1354&gt;0,'Assumptions (Hydro)'!AJ$10*Model!$P$1354*AVERAGE('Assumptions (Hydro)'!$L$2:$N$2)/10^9,0)</f>
        <v>0.004202093514</v>
      </c>
      <c r="AE1528" s="177">
        <f>IF($P$1354&gt;0,'Assumptions (Hydro)'!AK$10*Model!$P$1354*AVERAGE('Assumptions (Hydro)'!$L$2:$N$2)/10^9,0)</f>
        <v>0.002097491686</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0.6132429927</v>
      </c>
      <c r="D1566" s="160">
        <f>IF(Model!D1352+Model!D1353-D1351-D1514+D1462&gt;0,(1-'Assumptions (Hydro)'!C22)*(Model!D1352+Model!D1353-D1351-D1514+D1462)+Model!D1514-D1409-+Model!D1410,Model!D1352+Model!D1353-D1351+D1462-D1409+Model!D1410)</f>
        <v>0.7208896507</v>
      </c>
      <c r="E1566" s="160">
        <f>IF(Model!E1352+Model!E1353-E1351-E1514+E1462&gt;0,(1-'Assumptions (Hydro)'!D22)*(Model!E1352+Model!E1353-E1351-E1514+E1462)+Model!E1514-E1409-+Model!E1410,Model!E1352+Model!E1353-E1351+E1462-E1409+Model!E1410)</f>
        <v>0.7272584504</v>
      </c>
      <c r="F1566" s="160">
        <f>IF(Model!F1352+Model!F1353-F1351-F1514+F1462&gt;0,(1-'Assumptions (Hydro)'!E22)*(Model!F1352+Model!F1353-F1351-F1514+F1462)+Model!F1514-F1409-+Model!F1410,Model!F1352+Model!F1353-F1351+F1462-F1409+Model!F1410)</f>
        <v>1.698046427</v>
      </c>
      <c r="G1566" s="160">
        <f>IF(Model!G1352+Model!G1353-G1351-G1514+G1462&gt;0,(1-'Assumptions (Hydro)'!F22)*(Model!G1352+Model!G1353-G1351-G1514+G1462)+Model!G1514-G1409-+Model!G1410,Model!G1352+Model!G1353-G1351+G1462-G1409+Model!G1410)</f>
        <v>1.459229642</v>
      </c>
      <c r="H1566" s="160">
        <f>IF(Model!H1352+Model!H1353-H1351-H1514+H1462&gt;0,(1-'Assumptions (Hydro)'!G22)*(Model!H1352+Model!H1353-H1351-H1514+H1462)+Model!H1514-H1409-+Model!H1410,Model!H1352+Model!H1353-H1351+H1462-H1409+Model!H1410)</f>
        <v>1.77069904</v>
      </c>
      <c r="I1566" s="160">
        <f>IF(Model!I1352+Model!I1353-I1351-I1514+I1462&gt;0,(1-'Assumptions (Hydro)'!H22)*(Model!I1352+Model!I1353-I1351-I1514+I1462)+Model!I1514-I1409-+Model!I1410,Model!I1352+Model!I1353-I1351+I1462-I1409+Model!I1410)</f>
        <v>1.088770879</v>
      </c>
      <c r="J1566" s="160">
        <f>IF(Model!J1352+Model!J1353-J1351-J1514+J1462&gt;0,(1-'Assumptions (Hydro)'!I22)*(Model!J1352+Model!J1353-J1351-J1514+J1462)+Model!J1514-J1409-+Model!J1410,Model!J1352+Model!J1353-J1351+J1462-J1409+Model!J1410)</f>
        <v>0.7889072554</v>
      </c>
      <c r="K1566" s="160">
        <f>IF(Model!K1352+Model!K1353-K1351-K1514+K1462&gt;0,(1-'Assumptions (Hydro)'!J22)*(Model!K1352+Model!K1353-K1351-K1514+K1462)+Model!K1514-K1409-+Model!K1410,Model!K1352+Model!K1353-K1351+K1462-K1409+Model!K1410)</f>
        <v>1.071888847</v>
      </c>
      <c r="L1566" s="160">
        <f>IF(Model!L1352+Model!L1353-L1351-L1514+L1462&gt;0,(1-'Assumptions (Hydro)'!K22)*(Model!L1352+Model!L1353-L1351-L1514+L1462)+Model!L1514-L1409-+Model!L1410,Model!L1352+Model!L1353-L1351+L1462-L1409+Model!L1410)</f>
        <v>1.391035901</v>
      </c>
      <c r="M1566" s="160">
        <f>IF(Model!M1352+Model!M1353-M1351-M1514+M1462&gt;0,(1-'Assumptions (Hydro)'!L22)*(Model!M1352+Model!M1353-M1351-M1514+M1462)+Model!M1514-M1409-+Model!M1410,Model!M1352+Model!M1353-M1351+M1462-M1409+Model!M1410)</f>
        <v>1.100369966</v>
      </c>
      <c r="N1566" s="160">
        <f>IF(Model!N1352+Model!N1353-N1351-N1514+N1462&gt;0,(1-'Assumptions (Hydro)'!M22)*(Model!N1352+Model!N1353-N1351-N1514+N1462)+Model!N1514-N1409-+Model!N1410,Model!N1352+Model!N1353-N1351+N1462-N1409+Model!N1410)</f>
        <v>1.020467386</v>
      </c>
      <c r="O1566" s="160">
        <f>IF(Model!O1352+Model!O1353-O1351-O1514+O1462&gt;0,(1-'Assumptions (Hydro)'!N22)*(Model!O1352+Model!O1353-O1351-O1514+O1462)+Model!O1514-O1409-+Model!O1410,Model!O1352+Model!O1353-O1351+O1462-O1409+Model!O1410)</f>
        <v>0.7453848587</v>
      </c>
      <c r="P1566" s="160">
        <f>IF(Model!P1352+Model!P1353-P1351-P1514+P1462&gt;0,(1-'Assumptions (Hydro)'!O22)*(Model!P1352+Model!P1353-P1351-P1514+P1462)+Model!P1514-P1409-+Model!P1410,Model!P1352+Model!P1353-P1351+P1462-P1409+Model!P1410)</f>
        <v>1.540064893</v>
      </c>
      <c r="Q1566" s="160">
        <f>IF(Model!Q1352+Model!Q1353-Q1351-Q1514+Q1462&gt;0,(1-'Assumptions (Hydro)'!P22)*(Model!Q1352+Model!Q1353-Q1351-Q1514+Q1462)+Model!Q1514-Q1409-+Model!Q1410,Model!Q1352+Model!Q1353-Q1351+Q1462-Q1409+Model!Q1410)</f>
        <v>1.191368473</v>
      </c>
      <c r="R1566" s="160">
        <f>IF(Model!R1352+Model!R1353-R1351-R1514+R1462&gt;0,(1-'Assumptions (Hydro)'!Q22)*(Model!R1352+Model!R1353-R1351-R1514+R1462)+Model!R1514-R1409-+Model!R1410,Model!R1352+Model!R1353-R1351+R1462-R1409+Model!R1410)</f>
        <v>0.986520017</v>
      </c>
      <c r="S1566" s="160">
        <f>IF(Model!S1352+Model!S1353-S1351-S1514+S1462&gt;0,(1-'Assumptions (Hydro)'!R22)*(Model!S1352+Model!S1353-S1351-S1514+S1462)+Model!S1514-S1409-+Model!S1410,Model!S1352+Model!S1353-S1351+S1462-S1409+Model!S1410)</f>
        <v>0.8050854935</v>
      </c>
      <c r="T1566" s="160">
        <f>IF(Model!T1352+Model!T1353-T1351-T1514+T1462&gt;0,(1-'Assumptions (Hydro)'!S22)*(Model!T1352+Model!T1353-T1351-T1514+T1462)+Model!T1514-T1409-+Model!T1410,Model!T1352+Model!T1353-T1351+T1462-T1409+Model!T1410)</f>
        <v>0.8792547593</v>
      </c>
      <c r="U1566" s="160">
        <f>IF(Model!U1352+Model!U1353-U1351-U1514+U1462&gt;0,(1-'Assumptions (Hydro)'!T22)*(Model!U1352+Model!U1353-U1351-U1514+U1462)+Model!U1514-U1409-+Model!U1410,Model!U1352+Model!U1353-U1351+U1462-U1409+Model!U1410)</f>
        <v>1.503631576</v>
      </c>
      <c r="V1566" s="160">
        <f>IF(Model!V1352+Model!V1353-V1351-V1514+V1462&gt;0,(1-'Assumptions (Hydro)'!U22)*(Model!V1352+Model!V1353-V1351-V1514+V1462)+Model!V1514-V1409-+Model!V1410,Model!V1352+Model!V1353-V1351+V1462-V1409+Model!V1410)</f>
        <v>1.518767183</v>
      </c>
      <c r="W1566" s="160">
        <f>IF(Model!W1352+Model!W1353-W1351-W1514+W1462&gt;0,(1-'Assumptions (Hydro)'!V22)*(Model!W1352+Model!W1353-W1351-W1514+W1462)+Model!W1514-W1409-+Model!W1410,Model!W1352+Model!W1353-W1351+W1462-W1409+Model!W1410)</f>
        <v>1.586634065</v>
      </c>
      <c r="X1566" s="160">
        <f>IF(Model!X1352+Model!X1353-X1351-X1514+X1462&gt;0,(1-'Assumptions (Hydro)'!W22)*(Model!X1352+Model!X1353-X1351-X1514+X1462)+Model!X1514-X1409-+Model!X1410,Model!X1352+Model!X1353-X1351+X1462-X1409+Model!X1410)</f>
        <v>1.555685317</v>
      </c>
      <c r="Y1566" s="160">
        <f>IF(Model!Y1352+Model!Y1353-Y1351-Y1514+Y1462&gt;0,(1-'Assumptions (Hydro)'!X22)*(Model!Y1352+Model!Y1353-Y1351-Y1514+Y1462)+Model!Y1514-Y1409-+Model!Y1410,Model!Y1352+Model!Y1353-Y1351+Y1462-Y1409+Model!Y1410)</f>
        <v>1.527859545</v>
      </c>
      <c r="Z1566" s="160">
        <f>IF(Model!Z1352+Model!Z1353-Z1351-Z1514+Z1462&gt;0,(1-'Assumptions (Hydro)'!Y22)*(Model!Z1352+Model!Z1353-Z1351-Z1514+Z1462)+Model!Z1514-Z1409-+Model!Z1410,Model!Z1352+Model!Z1353-Z1351+Z1462-Z1409+Model!Z1410)</f>
        <v>1.512653644</v>
      </c>
      <c r="AA1566" s="160">
        <f>IF(Model!AA1352+Model!AA1353-AA1351-AA1514+AA1462&gt;0,(1-'Assumptions (Hydro)'!Z22)*(Model!AA1352+Model!AA1353-AA1351-AA1514+AA1462)+Model!AA1514-AA1409-+Model!AA1410,Model!AA1352+Model!AA1353-AA1351+AA1462-AA1409+Model!AA1410)</f>
        <v>1.501557979</v>
      </c>
      <c r="AB1566" s="160">
        <f>IF(Model!AB1352+Model!AB1353-AB1351-AB1514+AB1462&gt;0,(1-'Assumptions (Hydro)'!AA22)*(Model!AB1352+Model!AB1353-AB1351-AB1514+AB1462)+Model!AB1514-AB1409-+Model!AB1410,Model!AB1352+Model!AB1353-AB1351+AB1462-AB1409+Model!AB1410)</f>
        <v>1.506110202</v>
      </c>
      <c r="AC1566" s="160">
        <f>IF(Model!AC1352+Model!AC1353-AC1351-AC1514+AC1462&gt;0,(1-'Assumptions (Hydro)'!AB22)*(Model!AC1352+Model!AC1353-AC1351-AC1514+AC1462)+Model!AC1514-AC1409-+Model!AC1410,Model!AC1352+Model!AC1353-AC1351+AC1462-AC1409+Model!AC1410)</f>
        <v>1.487546132</v>
      </c>
      <c r="AD1566" s="160">
        <f>IF(Model!AD1352+Model!AD1353-AD1351-AD1514+AD1462&gt;0,(1-'Assumptions (Hydro)'!AC22)*(Model!AD1352+Model!AD1353-AD1351-AD1514+AD1462)+Model!AD1514-AD1409-+Model!AD1410,Model!AD1352+Model!AD1353-AD1351+AD1462-AD1409+Model!AD1410)</f>
        <v>1.461183547</v>
      </c>
      <c r="AE1566" s="160">
        <f>IF(Model!AE1352+Model!AE1353-AE1351-AE1514+AE1462&gt;0,(1-'Assumptions (Hydro)'!AD22)*(Model!AE1352+Model!AE1353-AE1351-AE1514+AE1462)+Model!AE1514-AE1409-+Model!AE1410,Model!AE1352+Model!AE1353-AE1351+AE1462-AE1409+Model!AE1410)</f>
        <v>1.436659509</v>
      </c>
      <c r="AF1566" s="160">
        <f>IF(Model!AF1352+Model!AF1353-AF1351-AF1514+AF1462&gt;0,(1-'Assumptions (Hydro)'!AE22)*(Model!AF1352+Model!AF1353-AF1351-AF1514+AF1462)+Model!AF1514-AF1409-+Model!AF1410,Model!AF1352+Model!AF1353-AF1351+AF1462-AF1409+Model!AF1410)</f>
        <v>1.417575911</v>
      </c>
      <c r="AG1566" s="160">
        <f>IF(Model!AG1352+Model!AG1353-AG1351-AG1514+AG1462&gt;0,(1-'Assumptions (Hydro)'!AF22)*(Model!AG1352+Model!AG1353-AG1351-AG1514+AG1462)+Model!AG1514-AG1409-+Model!AG1410,Model!AG1352+Model!AG1353-AG1351+AG1462-AG1409+Model!AG1410)</f>
        <v>1.397881665</v>
      </c>
      <c r="AH1566" s="160">
        <f>IF(Model!AH1352+Model!AH1353-AH1351-AH1514+AH1462&gt;0,(1-'Assumptions (Hydro)'!AG22)*(Model!AH1352+Model!AH1353-AH1351-AH1514+AH1462)+Model!AH1514-AH1409-+Model!AH1410,Model!AH1352+Model!AH1353-AH1351+AH1462-AH1409+Model!AH1410)</f>
        <v>1.379505525</v>
      </c>
      <c r="AI1566" s="160">
        <f>IF(Model!AI1352+Model!AI1353-AI1351-AI1514+AI1462&gt;0,(1-'Assumptions (Hydro)'!AH22)*(Model!AI1352+Model!AI1353-AI1351-AI1514+AI1462)+Model!AI1514-AI1409-+Model!AI1410,Model!AI1352+Model!AI1353-AI1351+AI1462-AI1409+Model!AI1410)</f>
        <v>1.352869137</v>
      </c>
      <c r="AJ1566" s="160">
        <f>IF(Model!AJ1352+Model!AJ1353-AJ1351-AJ1514+AJ1462&gt;0,(1-'Assumptions (Hydro)'!AI22)*(Model!AJ1352+Model!AJ1353-AJ1351-AJ1514+AJ1462)+Model!AJ1514-AJ1409-+Model!AJ1410,Model!AJ1352+Model!AJ1353-AJ1351+AJ1462-AJ1409+Model!AJ1410)</f>
        <v>1.324296274</v>
      </c>
      <c r="AK1566" s="160">
        <f>IF(Model!AK1352+Model!AK1353-AK1351-AK1514+AK1462&gt;0,(1-'Assumptions (Hydro)'!AJ22)*(Model!AK1352+Model!AK1353-AK1351-AK1514+AK1462)+Model!AK1514-AK1409-+Model!AK1410,Model!AK1352+Model!AK1353-AK1351+AK1462-AK1409+Model!AK1410)</f>
        <v>1.294808472</v>
      </c>
      <c r="AL1566" s="160">
        <f>IF(Model!AL1352+Model!AL1353-AL1351-AL1514+AL1462&gt;0,(1-'Assumptions (Hydro)'!AK22)*(Model!AL1352+Model!AL1353-AL1351-AL1514+AL1462)+Model!AL1514-AL1409-+Model!AL1410,Model!AL1352+Model!AL1353-AL1351+AL1462-AL1409+Model!AL1410)</f>
        <v>1.26656071</v>
      </c>
      <c r="AM1566" s="160">
        <f>IF(Model!AM1352+Model!AM1353-AM1351-AM1514+AM1462&gt;0,(1-'Assumptions (Hydro)'!AL22)*(Model!AM1352+Model!AM1353-AM1351-AM1514+AM1462)+Model!AM1514-AM1409-+Model!AM1410,Model!AM1352+Model!AM1353-AM1351+AM1462-AM1409+Model!AM1410)</f>
        <v>1.242993873</v>
      </c>
      <c r="AN1566" s="160">
        <f>IF(Model!AN1352+Model!AN1353-AN1351-AN1514+AN1462&gt;0,(1-'Assumptions (Hydro)'!AM22)*(Model!AN1352+Model!AN1353-AN1351-AN1514+AN1462)+Model!AN1514-AN1409-+Model!AN1410,Model!AN1352+Model!AN1353-AN1351+AN1462-AN1409+Model!AN1410)</f>
        <v>1.216357507</v>
      </c>
      <c r="AO1566" s="160">
        <f>IF(Model!AO1352+Model!AO1353-AO1351-AO1514+AO1462&gt;0,(1-'Assumptions (Hydro)'!AN22)*(Model!AO1352+Model!AO1353-AO1351-AO1514+AO1462)+Model!AO1514-AO1409-+Model!AO1410,Model!AO1352+Model!AO1353-AO1351+AO1462-AO1409+Model!AO1410)</f>
        <v>1.192132809</v>
      </c>
      <c r="AP1566" s="160">
        <f>IF(Model!AP1352+Model!AP1353-AP1351-AP1514+AP1462&gt;0,(1-'Assumptions (Hydro)'!AO22)*(Model!AP1352+Model!AP1353-AP1351-AP1514+AP1462)+Model!AP1514-AP1409-+Model!AP1410,Model!AP1352+Model!AP1353-AP1351+AP1462-AP1409+Model!AP1410)</f>
        <v>1.165973043</v>
      </c>
      <c r="AQ1566" s="160">
        <f>IF(Model!AQ1352+Model!AQ1353-AQ1351-AQ1514+AQ1462&gt;0,(1-'Assumptions (Hydro)'!AP22)*(Model!AQ1352+Model!AQ1353-AQ1351-AQ1514+AQ1462)+Model!AQ1514-AQ1409-+Model!AQ1410,Model!AQ1352+Model!AQ1353-AQ1351+AQ1462-AQ1409+Model!AQ1410)</f>
        <v>1.135357832</v>
      </c>
      <c r="AR1566" s="160">
        <f>IF(Model!AR1352+Model!AR1353-AR1351-AR1514+AR1462&gt;0,(1-'Assumptions (Hydro)'!AQ22)*(Model!AR1352+Model!AR1353-AR1351-AR1514+AR1462)+Model!AR1514-AR1409-+Model!AR1410,Model!AR1352+Model!AR1353-AR1351+AR1462-AR1409+Model!AR1410)</f>
        <v>1.10188502</v>
      </c>
      <c r="AS1566" s="160">
        <f>IF(Model!AS1352+Model!AS1353-AS1351-AS1514+AS1462&gt;0,(1-'Assumptions (Hydro)'!AR22)*(Model!AS1352+Model!AS1353-AS1351-AS1514+AS1462)+Model!AS1514-AS1409-+Model!AS1410,Model!AS1352+Model!AS1353-AS1351+AS1462-AS1409+Model!AS1410)</f>
        <v>1.066046882</v>
      </c>
      <c r="AT1566" s="160">
        <f>IF(Model!AT1352+Model!AT1353-AT1351-AT1514+AT1462&gt;0,(1-'Assumptions (Hydro)'!AS22)*(Model!AT1352+Model!AT1353-AT1351-AT1514+AT1462)+Model!AT1514-AT1409-+Model!AT1410,Model!AT1352+Model!AT1353-AT1351+AT1462-AT1409+Model!AT1410)</f>
        <v>1.029393715</v>
      </c>
      <c r="AU1566" s="160">
        <f>IF(Model!AU1352+Model!AU1353-AU1351-AU1514+AU1462&gt;0,(1-'Assumptions (Hydro)'!AT22)*(Model!AU1352+Model!AU1353-AU1351-AU1514+AU1462)+Model!AU1514-AU1409-+Model!AU1410,Model!AU1352+Model!AU1353-AU1351+AU1462-AU1409+Model!AU1410)</f>
        <v>0.9919257913</v>
      </c>
      <c r="AV1566" s="160">
        <f>IF(Model!AV1352+Model!AV1353-AV1351-AV1514+AV1462&gt;0,(1-'Assumptions (Hydro)'!AU22)*(Model!AV1352+Model!AV1353-AV1351-AV1514+AV1462)+Model!AV1514-AV1409-+Model!AV1410,Model!AV1352+Model!AV1353-AV1351+AV1462-AV1409+Model!AV1410)</f>
        <v>0.9525421267</v>
      </c>
      <c r="AW1566" s="160">
        <f>IF(Model!AW1352+Model!AW1353-AW1351-AW1514+AW1462&gt;0,(1-'Assumptions (Hydro)'!AV22)*(Model!AW1352+Model!AW1353-AW1351-AW1514+AW1462)+Model!AW1514-AW1409-+Model!AW1410,Model!AW1352+Model!AW1353-AW1351+AW1462-AW1409+Model!AW1410)</f>
        <v>0.9088085647</v>
      </c>
      <c r="AX1566" s="160">
        <f>IF(Model!AX1352+Model!AX1353-AX1351-AX1514+AX1462&gt;0,(1-'Assumptions (Hydro)'!AW22)*(Model!AX1352+Model!AX1353-AX1351-AX1514+AX1462)+Model!AX1514-AX1409-+Model!AX1410,Model!AX1352+Model!AX1353-AX1351+AX1462-AX1409+Model!AX1410)</f>
        <v>0.8663956127</v>
      </c>
      <c r="AY1566" s="160">
        <f>IF(Model!AY1352+Model!AY1353-AY1351-AY1514+AY1462&gt;0,(1-'Assumptions (Hydro)'!AX22)*(Model!AY1352+Model!AY1353-AY1351-AY1514+AY1462)+Model!AY1514-AY1409-+Model!AY1410,Model!AY1352+Model!AY1353-AY1351+AY1462-AY1409+Model!AY1410)</f>
        <v>0.8345642902</v>
      </c>
      <c r="AZ1566" s="160">
        <f>IF(Model!AZ1352+Model!AZ1353-AZ1351-AZ1514+AZ1462&gt;0,(1-'Assumptions (Hydro)'!AY22)*(Model!AZ1352+Model!AZ1353-AZ1351-AZ1514+AZ1462)+Model!AZ1514-AZ1409-+Model!AZ1410,Model!AZ1352+Model!AZ1353-AZ1351+AZ1462-AZ1409+Model!AZ1410)</f>
        <v>0.7904564951</v>
      </c>
      <c r="BA1566" s="160">
        <f>IF(Model!BA1352+Model!BA1353-BA1351-BA1514+BA1462&gt;0,(1-'Assumptions (Hydro)'!AZ22)*(Model!BA1352+Model!BA1353-BA1351-BA1514+BA1462)+Model!BA1514-BA1409-+Model!BA1410,Model!BA1352+Model!BA1353-BA1351+BA1462-BA1409+Model!BA1410)</f>
        <v>0.7381021883</v>
      </c>
    </row>
    <row r="1567" ht="15.75" customHeight="1">
      <c r="A1567" s="273" t="s">
        <v>64</v>
      </c>
      <c r="B1567" s="159" t="s">
        <v>351</v>
      </c>
      <c r="C1567" s="160">
        <f>IF(C1352+C1353-C1351-C1514+C1462&gt;0,'Assumptions (Hydro)'!B22*(C1352+C1353-C1351-C1514+C1462)-'Assumptions (Hydro)'!B23*Model!C1350/10^3,'Assumptions (Hydro)'!B23*Model!C1350/10^3)</f>
        <v>0.3393824892</v>
      </c>
      <c r="D1567" s="160">
        <f>IF(D1352+D1353-D1351-D1514+D1462&gt;0,'Assumptions (Hydro)'!C22*(D1352+D1353-D1351-D1514+D1462)-'Assumptions (Hydro)'!C23*Model!D1350/10^3,'Assumptions (Hydro)'!C23*Model!D1350/10^3)</f>
        <v>0.4061850732</v>
      </c>
      <c r="E1567" s="160">
        <f>IF(E1352+E1353-E1351-E1514+E1462&gt;0,'Assumptions (Hydro)'!D22*(E1352+E1353-E1351-E1514+E1462)-'Assumptions (Hydro)'!D23*Model!E1350/10^3,'Assumptions (Hydro)'!D23*Model!E1350/10^3)</f>
        <v>0.4133773197</v>
      </c>
      <c r="F1567" s="160">
        <f>IF(F1352+F1353-F1351-F1514+F1462&gt;0,'Assumptions (Hydro)'!E22*(F1352+F1353-F1351-F1514+F1462)-'Assumptions (Hydro)'!E23*Model!F1350/10^3,'Assumptions (Hydro)'!E23*Model!F1350/10^3)</f>
        <v>0.9217707689</v>
      </c>
      <c r="G1567" s="160">
        <f>IF(G1352+G1353-G1351-G1514+G1462&gt;0,'Assumptions (Hydro)'!F22*(G1352+G1353-G1351-G1514+G1462)-'Assumptions (Hydro)'!F23*Model!G1350/10^3,'Assumptions (Hydro)'!F23*Model!G1350/10^3)</f>
        <v>0.7756979976</v>
      </c>
      <c r="H1567" s="160">
        <f>IF(H1352+H1353-H1351-H1514+H1462&gt;0,'Assumptions (Hydro)'!G22*(H1352+H1353-H1351-H1514+H1462)-'Assumptions (Hydro)'!G23*Model!H1350/10^3,'Assumptions (Hydro)'!G23*Model!H1350/10^3)</f>
        <v>0.934854645</v>
      </c>
      <c r="I1567" s="160">
        <f>IF(I1352+I1353-I1351-I1514+I1462&gt;0,'Assumptions (Hydro)'!H22*(I1352+I1353-I1351-I1514+I1462)-'Assumptions (Hydro)'!H23*Model!I1350/10^3,'Assumptions (Hydro)'!H23*Model!I1350/10^3)</f>
        <v>0.5673805646</v>
      </c>
      <c r="J1567" s="160">
        <f>IF(J1352+J1353-J1351-J1514+J1462&gt;0,'Assumptions (Hydro)'!I22*(J1352+J1353-J1351-J1514+J1462)-'Assumptions (Hydro)'!I23*Model!J1350/10^3,'Assumptions (Hydro)'!I23*Model!J1350/10^3)</f>
        <v>0.4070356492</v>
      </c>
      <c r="K1567" s="160">
        <f>IF(K1352+K1353-K1351-K1514+K1462&gt;0,'Assumptions (Hydro)'!J22*(K1352+K1353-K1351-K1514+K1462)-'Assumptions (Hydro)'!J23*Model!K1350/10^3,'Assumptions (Hydro)'!J23*Model!K1350/10^3)</f>
        <v>0.5606694123</v>
      </c>
      <c r="L1567" s="160">
        <f>IF(L1352+L1353-L1351-L1514+L1462&gt;0,'Assumptions (Hydro)'!K22*(L1352+L1353-L1351-L1514+L1462)-'Assumptions (Hydro)'!K23*Model!L1350/10^3,'Assumptions (Hydro)'!K23*Model!L1350/10^3)</f>
        <v>0.7480850035</v>
      </c>
      <c r="M1567" s="160">
        <f>IF(M1352+M1353-M1351-M1514+M1462&gt;0,'Assumptions (Hydro)'!L22*(M1352+M1353-M1351-M1514+M1462)-'Assumptions (Hydro)'!L23*Model!M1350/10^3,'Assumptions (Hydro)'!L23*Model!M1350/10^3)</f>
        <v>0.597008601</v>
      </c>
      <c r="N1567" s="160">
        <f>IF(N1352+N1353-N1351-N1514+N1462&gt;0,'Assumptions (Hydro)'!M22*(N1352+N1353-N1351-N1514+N1462)-'Assumptions (Hydro)'!M23*Model!N1350/10^3,'Assumptions (Hydro)'!M23*Model!N1350/10^3)</f>
        <v>0.5536969289</v>
      </c>
      <c r="O1567" s="160">
        <f>IF(O1352+O1353-O1351-O1514+O1462&gt;0,'Assumptions (Hydro)'!N22*(O1352+O1353-O1351-O1514+O1462)-'Assumptions (Hydro)'!N23*Model!O1350/10^3,'Assumptions (Hydro)'!N23*Model!O1350/10^3)</f>
        <v>0.3808568306</v>
      </c>
      <c r="P1567" s="160">
        <f>IF(P1352+P1353-P1351-P1514+P1462&gt;0,'Assumptions (Hydro)'!O22*(P1352+P1353-P1351-P1514+P1462)-'Assumptions (Hydro)'!O23*Model!P1350/10^3,'Assumptions (Hydro)'!O23*Model!P1350/10^3)</f>
        <v>0.7949564039</v>
      </c>
      <c r="Q1567" s="160">
        <f>IF(Q1352+Q1353-Q1351-Q1514+Q1462&gt;0,'Assumptions (Hydro)'!P22*(Q1352+Q1353-Q1351-Q1514+Q1462)-'Assumptions (Hydro)'!P23*Model!Q1350/10^3,'Assumptions (Hydro)'!P23*Model!Q1350/10^3)</f>
        <v>0.6060232316</v>
      </c>
      <c r="R1567" s="160">
        <f>IF(R1352+R1353-R1351-R1514+R1462&gt;0,'Assumptions (Hydro)'!Q22*(R1352+R1353-R1351-R1514+R1462)-'Assumptions (Hydro)'!Q23*Model!R1350/10^3,'Assumptions (Hydro)'!Q23*Model!R1350/10^3)</f>
        <v>0.4965232881</v>
      </c>
      <c r="S1567" s="160">
        <f>IF(S1352+S1353-S1351-S1514+S1462&gt;0,'Assumptions (Hydro)'!R22*(S1352+S1353-S1351-S1514+S1462)-'Assumptions (Hydro)'!R23*Model!S1350/10^3,'Assumptions (Hydro)'!R23*Model!S1350/10^3)</f>
        <v>0.399454152</v>
      </c>
      <c r="T1567" s="160">
        <f>IF(T1352+T1353-T1351-T1514+T1462&gt;0,'Assumptions (Hydro)'!S22*(T1352+T1353-T1351-T1514+T1462)-'Assumptions (Hydro)'!S23*Model!T1350/10^3,'Assumptions (Hydro)'!S23*Model!T1350/10^3)</f>
        <v>0.4398519451</v>
      </c>
      <c r="U1567" s="160">
        <f>IF(U1352+U1353-U1351-U1514+U1462&gt;0,'Assumptions (Hydro)'!T22*(U1352+U1353-U1351-U1514+U1462)-'Assumptions (Hydro)'!T23*Model!U1350/10^3,'Assumptions (Hydro)'!T23*Model!U1350/10^3)</f>
        <v>0.3859936092</v>
      </c>
      <c r="V1567" s="160">
        <f>IF(V1352+V1353-V1351-V1514+V1462&gt;0,'Assumptions (Hydro)'!U22*(V1352+V1353-V1351-V1514+V1462)-'Assumptions (Hydro)'!U23*Model!V1350/10^3,'Assumptions (Hydro)'!U23*Model!V1350/10^3)</f>
        <v>0.3937011259</v>
      </c>
      <c r="W1567" s="160">
        <f>IF(W1352+W1353-W1351-W1514+W1462&gt;0,'Assumptions (Hydro)'!V22*(W1352+W1353-W1351-W1514+W1462)-'Assumptions (Hydro)'!V23*Model!W1350/10^3,'Assumptions (Hydro)'!V23*Model!W1350/10^3)</f>
        <v>0.4137496027</v>
      </c>
      <c r="X1567" s="160">
        <f>IF(X1352+X1353-X1351-X1514+X1462&gt;0,'Assumptions (Hydro)'!W22*(X1352+X1353-X1351-X1514+X1462)-'Assumptions (Hydro)'!W23*Model!X1350/10^3,'Assumptions (Hydro)'!W23*Model!X1350/10^3)</f>
        <v>0.4057897806</v>
      </c>
      <c r="Y1567" s="160">
        <f>IF(Y1352+Y1353-Y1351-Y1514+Y1462&gt;0,'Assumptions (Hydro)'!X22*(Y1352+Y1353-Y1351-Y1514+Y1462)-'Assumptions (Hydro)'!X23*Model!Y1350/10^3,'Assumptions (Hydro)'!X23*Model!Y1350/10^3)</f>
        <v>0.3982352494</v>
      </c>
      <c r="Z1567" s="160">
        <f>IF(Z1352+Z1353-Z1351-Z1514+Z1462&gt;0,'Assumptions (Hydro)'!Y22*(Z1352+Z1353-Z1351-Z1514+Z1462)-'Assumptions (Hydro)'!Y23*Model!Z1350/10^3,'Assumptions (Hydro)'!Y23*Model!Z1350/10^3)</f>
        <v>0.3940353058</v>
      </c>
      <c r="AA1567" s="160">
        <f>IF(AA1352+AA1353-AA1351-AA1514+AA1462&gt;0,'Assumptions (Hydro)'!Z22*(AA1352+AA1353-AA1351-AA1514+AA1462)-'Assumptions (Hydro)'!Z23*Model!AA1350/10^3,'Assumptions (Hydro)'!Z23*Model!AA1350/10^3)</f>
        <v>0.3909130236</v>
      </c>
      <c r="AB1567" s="160">
        <f>IF(AB1352+AB1353-AB1351-AB1514+AB1462&gt;0,'Assumptions (Hydro)'!AA22*(AB1352+AB1353-AB1351-AB1514+AB1462)-'Assumptions (Hydro)'!AA23*Model!AB1350/10^3,'Assumptions (Hydro)'!AA23*Model!AB1350/10^3)</f>
        <v>0.3919495327</v>
      </c>
      <c r="AC1567" s="160">
        <f>IF(AC1352+AC1353-AC1351-AC1514+AC1462&gt;0,'Assumptions (Hydro)'!AB22*(AC1352+AC1353-AC1351-AC1514+AC1462)-'Assumptions (Hydro)'!AB23*Model!AC1350/10^3,'Assumptions (Hydro)'!AB23*Model!AC1350/10^3)</f>
        <v>0.3869181705</v>
      </c>
      <c r="AD1567" s="160">
        <f>IF(AD1352+AD1353-AD1351-AD1514+AD1462&gt;0,'Assumptions (Hydro)'!AC22*(AD1352+AD1353-AD1351-AD1514+AD1462)-'Assumptions (Hydro)'!AC23*Model!AD1350/10^3,'Assumptions (Hydro)'!AC23*Model!AD1350/10^3)</f>
        <v>0.3846131298</v>
      </c>
      <c r="AE1567" s="160">
        <f>IF(AE1352+AE1353-AE1351-AE1514+AE1462&gt;0,'Assumptions (Hydro)'!AD22*(AE1352+AE1353-AE1351-AE1514+AE1462)-'Assumptions (Hydro)'!AD23*Model!AE1350/10^3,'Assumptions (Hydro)'!AD23*Model!AE1350/10^3)</f>
        <v>0.3813392705</v>
      </c>
      <c r="AF1567" s="160">
        <f>IF(AF1352+AF1353-AF1351-AF1514+AF1462&gt;0,'Assumptions (Hydro)'!AE22*(AF1352+AF1353-AF1351-AF1514+AF1462)-'Assumptions (Hydro)'!AE23*Model!AF1350/10^3,'Assumptions (Hydro)'!AE23*Model!AF1350/10^3)</f>
        <v>0.3768239763</v>
      </c>
      <c r="AG1567" s="160">
        <f>IF(AG1352+AG1353-AG1351-AG1514+AG1462&gt;0,'Assumptions (Hydro)'!AF22*(AG1352+AG1353-AG1351-AG1514+AG1462)-'Assumptions (Hydro)'!AF23*Model!AG1350/10^3,'Assumptions (Hydro)'!AF23*Model!AG1350/10^3)</f>
        <v>0.3715887971</v>
      </c>
      <c r="AH1567" s="160">
        <f>IF(AH1352+AH1353-AH1351-AH1514+AH1462&gt;0,'Assumptions (Hydro)'!AG22*(AH1352+AH1353-AH1351-AH1514+AH1462)-'Assumptions (Hydro)'!AG23*Model!AH1350/10^3,'Assumptions (Hydro)'!AG23*Model!AH1350/10^3)</f>
        <v>0.3667040002</v>
      </c>
      <c r="AI1567" s="160">
        <f>IF(AI1352+AI1353-AI1351-AI1514+AI1462&gt;0,'Assumptions (Hydro)'!AH22*(AI1352+AI1353-AI1351-AI1514+AI1462)-'Assumptions (Hydro)'!AH23*Model!AI1350/10^3,'Assumptions (Hydro)'!AH23*Model!AI1350/10^3)</f>
        <v>0.3596234414</v>
      </c>
      <c r="AJ1567" s="160">
        <f>IF(AJ1352+AJ1353-AJ1351-AJ1514+AJ1462&gt;0,'Assumptions (Hydro)'!AI22*(AJ1352+AJ1353-AJ1351-AJ1514+AJ1462)-'Assumptions (Hydro)'!AI23*Model!AJ1350/10^3,'Assumptions (Hydro)'!AI23*Model!AJ1350/10^3)</f>
        <v>0.3520281236</v>
      </c>
      <c r="AK1567" s="160">
        <f>IF(AK1352+AK1353-AK1351-AK1514+AK1462&gt;0,'Assumptions (Hydro)'!AJ22*(AK1352+AK1353-AK1351-AK1514+AK1462)-'Assumptions (Hydro)'!AJ23*Model!AK1350/10^3,'Assumptions (Hydro)'!AJ23*Model!AK1350/10^3)</f>
        <v>0.3441895938</v>
      </c>
      <c r="AL1567" s="160">
        <f>IF(AL1352+AL1353-AL1351-AL1514+AL1462&gt;0,'Assumptions (Hydro)'!AK22*(AL1352+AL1353-AL1351-AL1514+AL1462)-'Assumptions (Hydro)'!AK23*Model!AL1350/10^3,'Assumptions (Hydro)'!AK23*Model!AL1350/10^3)</f>
        <v>0.3366806952</v>
      </c>
      <c r="AM1567" s="160">
        <f>IF(AM1352+AM1353-AM1351-AM1514+AM1462&gt;0,'Assumptions (Hydro)'!AL22*(AM1352+AM1353-AM1351-AM1514+AM1462)-'Assumptions (Hydro)'!AL23*Model!AM1350/10^3,'Assumptions (Hydro)'!AL23*Model!AM1350/10^3)</f>
        <v>0.3304160928</v>
      </c>
      <c r="AN1567" s="160">
        <f>IF(AN1352+AN1353-AN1351-AN1514+AN1462&gt;0,'Assumptions (Hydro)'!AM22*(AN1352+AN1353-AN1351-AN1514+AN1462)-'Assumptions (Hydro)'!AM23*Model!AN1350/10^3,'Assumptions (Hydro)'!AM23*Model!AN1350/10^3)</f>
        <v>0.3233355398</v>
      </c>
      <c r="AO1567" s="160">
        <f>IF(AO1352+AO1353-AO1351-AO1514+AO1462&gt;0,'Assumptions (Hydro)'!AN22*(AO1352+AO1353-AO1351-AO1514+AO1462)-'Assumptions (Hydro)'!AN23*Model!AO1350/10^3,'Assumptions (Hydro)'!AN23*Model!AO1350/10^3)</f>
        <v>0.3168960632</v>
      </c>
      <c r="AP1567" s="160">
        <f>IF(AP1352+AP1353-AP1351-AP1514+AP1462&gt;0,'Assumptions (Hydro)'!AO22*(AP1352+AP1353-AP1351-AP1514+AP1462)-'Assumptions (Hydro)'!AO23*Model!AP1350/10^3,'Assumptions (Hydro)'!AO23*Model!AP1350/10^3)</f>
        <v>0.3099422013</v>
      </c>
      <c r="AQ1567" s="160">
        <f>IF(AQ1352+AQ1353-AQ1351-AQ1514+AQ1462&gt;0,'Assumptions (Hydro)'!AP22*(AQ1352+AQ1353-AQ1351-AQ1514+AQ1462)-'Assumptions (Hydro)'!AP23*Model!AQ1350/10^3,'Assumptions (Hydro)'!AP23*Model!AQ1350/10^3)</f>
        <v>0.3018039806</v>
      </c>
      <c r="AR1567" s="160">
        <f>IF(AR1352+AR1353-AR1351-AR1514+AR1462&gt;0,'Assumptions (Hydro)'!AQ22*(AR1352+AR1353-AR1351-AR1514+AR1462)-'Assumptions (Hydro)'!AQ23*Model!AR1350/10^3,'Assumptions (Hydro)'!AQ23*Model!AR1350/10^3)</f>
        <v>0.2929061444</v>
      </c>
      <c r="AS1567" s="160">
        <f>IF(AS1352+AS1353-AS1351-AS1514+AS1462&gt;0,'Assumptions (Hydro)'!AR22*(AS1352+AS1353-AS1351-AS1514+AS1462)-'Assumptions (Hydro)'!AR23*Model!AS1350/10^3,'Assumptions (Hydro)'!AR23*Model!AS1350/10^3)</f>
        <v>0.283379551</v>
      </c>
      <c r="AT1567" s="160">
        <f>IF(AT1352+AT1353-AT1351-AT1514+AT1462&gt;0,'Assumptions (Hydro)'!AS22*(AT1352+AT1353-AT1351-AT1514+AT1462)-'Assumptions (Hydro)'!AS23*Model!AT1350/10^3,'Assumptions (Hydro)'!AS23*Model!AT1350/10^3)</f>
        <v>0.273636304</v>
      </c>
      <c r="AU1567" s="160">
        <f>IF(AU1352+AU1353-AU1351-AU1514+AU1462&gt;0,'Assumptions (Hydro)'!AT22*(AU1352+AU1353-AU1351-AU1514+AU1462)-'Assumptions (Hydro)'!AT23*Model!AU1350/10^3,'Assumptions (Hydro)'!AT23*Model!AU1350/10^3)</f>
        <v>0.2636764762</v>
      </c>
      <c r="AV1567" s="160">
        <f>IF(AV1352+AV1353-AV1351-AV1514+AV1462&gt;0,'Assumptions (Hydro)'!AU22*(AV1352+AV1353-AV1351-AV1514+AV1462)-'Assumptions (Hydro)'!AU23*Model!AV1350/10^3,'Assumptions (Hydro)'!AU23*Model!AV1350/10^3)</f>
        <v>0.2532074008</v>
      </c>
      <c r="AW1567" s="160">
        <f>IF(AW1352+AW1353-AW1351-AW1514+AW1462&gt;0,'Assumptions (Hydro)'!AV22*(AW1352+AW1353-AW1351-AW1514+AW1462)-'Assumptions (Hydro)'!AV23*Model!AW1350/10^3,'Assumptions (Hydro)'!AV23*Model!AW1350/10^3)</f>
        <v>0.2415820235</v>
      </c>
      <c r="AX1567" s="160">
        <f>IF(AX1352+AX1353-AX1351-AX1514+AX1462&gt;0,'Assumptions (Hydro)'!AW22*(AX1352+AX1353-AX1351-AX1514+AX1462)-'Assumptions (Hydro)'!AW23*Model!AX1350/10^3,'Assumptions (Hydro)'!AW23*Model!AX1350/10^3)</f>
        <v>0.2303076945</v>
      </c>
      <c r="AY1567" s="160">
        <f>IF(AY1352+AY1353-AY1351-AY1514+AY1462&gt;0,'Assumptions (Hydro)'!AX22*(AY1352+AY1353-AY1351-AY1514+AY1462)-'Assumptions (Hydro)'!AX23*Model!AY1350/10^3,'Assumptions (Hydro)'!AX23*Model!AY1350/10^3)</f>
        <v>0.2218462037</v>
      </c>
      <c r="AZ1567" s="160">
        <f>IF(AZ1352+AZ1353-AZ1351-AZ1514+AZ1462&gt;0,'Assumptions (Hydro)'!AY22*(AZ1352+AZ1353-AZ1351-AZ1514+AZ1462)-'Assumptions (Hydro)'!AY23*Model!AZ1350/10^3,'Assumptions (Hydro)'!AY23*Model!AZ1350/10^3)</f>
        <v>0.2101213468</v>
      </c>
      <c r="BA1567" s="160">
        <f>IF(BA1352+BA1353-BA1351-BA1514+BA1462&gt;0,'Assumptions (Hydro)'!AZ22*(BA1352+BA1353-BA1351-BA1514+BA1462)-'Assumptions (Hydro)'!AZ23*Model!BA1350/10^3,'Assumptions (Hydro)'!AZ23*Model!BA1350/10^3)</f>
        <v>0.1962043792</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3404.5</v>
      </c>
      <c r="Y2023" s="167">
        <f>X2023-'Assumptions (Biomass)'!X42+X2030</f>
        <v>3404.5</v>
      </c>
      <c r="Z2023" s="167">
        <f>Y2023-'Assumptions (Biomass)'!Y42+Y2030</f>
        <v>3404.5</v>
      </c>
      <c r="AA2023" s="167">
        <f>Z2023-'Assumptions (Biomass)'!Z42+Z2030</f>
        <v>3404.5</v>
      </c>
      <c r="AB2023" s="167">
        <f>AA2023-'Assumptions (Biomass)'!AA42+AA2030</f>
        <v>3404.5</v>
      </c>
      <c r="AC2023" s="167">
        <f>AB2023-'Assumptions (Biomass)'!AB42+AB2030</f>
        <v>3404.5</v>
      </c>
      <c r="AD2023" s="167">
        <f>AC2023-'Assumptions (Biomass)'!AC42+AC2030</f>
        <v>3404.5</v>
      </c>
      <c r="AE2023" s="167">
        <f>AD2023-'Assumptions (Biomass)'!AD42+AD2030</f>
        <v>3404.5</v>
      </c>
      <c r="AF2023" s="167">
        <f>AE2023-'Assumptions (Biomass)'!AE42+AE2030</f>
        <v>3404.5</v>
      </c>
      <c r="AG2023" s="167">
        <f>AF2023-'Assumptions (Biomass)'!AF42+AF2030</f>
        <v>3404.5</v>
      </c>
      <c r="AH2023" s="167">
        <f>AG2023-'Assumptions (Biomass)'!AG42+AG2030</f>
        <v>3404.5</v>
      </c>
      <c r="AI2023" s="167">
        <f>AH2023-'Assumptions (Biomass)'!AH42+AH2030</f>
        <v>3404.5</v>
      </c>
      <c r="AJ2023" s="167">
        <f>AI2023-'Assumptions (Biomass)'!AI42+AI2030</f>
        <v>3404.5</v>
      </c>
      <c r="AK2023" s="167">
        <f>AJ2023-'Assumptions (Biomass)'!AJ42+AJ2030</f>
        <v>3404.5</v>
      </c>
      <c r="AL2023" s="167">
        <f>AK2023-'Assumptions (Biomass)'!AK42+AK2030</f>
        <v>3404.5</v>
      </c>
      <c r="AM2023" s="167">
        <f>AL2023-'Assumptions (Biomass)'!AL42+AL2030</f>
        <v>3404.5</v>
      </c>
      <c r="AN2023" s="167">
        <f>AM2023-'Assumptions (Biomass)'!AM42+AM2030</f>
        <v>3404.5</v>
      </c>
      <c r="AO2023" s="167">
        <f>AN2023-'Assumptions (Biomass)'!AN42+AN2030</f>
        <v>3404.5</v>
      </c>
      <c r="AP2023" s="167">
        <f>AO2023-'Assumptions (Biomass)'!AO42+AO2030</f>
        <v>3404.5</v>
      </c>
      <c r="AQ2023" s="167">
        <f>AP2023-'Assumptions (Biomass)'!AP42+AP2030</f>
        <v>3404.5</v>
      </c>
      <c r="AR2023" s="167">
        <f>AQ2023-'Assumptions (Biomass)'!AQ42+AQ2030</f>
        <v>3404.5</v>
      </c>
      <c r="AS2023" s="167">
        <f>AR2023-'Assumptions (Biomass)'!AR42+AR2030</f>
        <v>3404.5</v>
      </c>
      <c r="AT2023" s="167">
        <f>AS2023-'Assumptions (Biomass)'!AS42+AS2030</f>
        <v>3404.5</v>
      </c>
      <c r="AU2023" s="167">
        <f>AT2023-'Assumptions (Biomass)'!AT42+AT2030</f>
        <v>3404.5</v>
      </c>
      <c r="AV2023" s="167">
        <f>AU2023-'Assumptions (Biomass)'!AU42+AU2030</f>
        <v>3404.5</v>
      </c>
      <c r="AW2023" s="167">
        <f>AV2023-'Assumptions (Biomass)'!AV42+AV2030</f>
        <v>3404.5</v>
      </c>
      <c r="AX2023" s="167">
        <f>AW2023-'Assumptions (Biomass)'!AW42+AW2030</f>
        <v>3404.5</v>
      </c>
      <c r="AY2023" s="167">
        <f>AX2023-'Assumptions (Biomass)'!AX42+AX2030</f>
        <v>3404.5</v>
      </c>
      <c r="AZ2023" s="167">
        <f>AY2023-'Assumptions (Biomass)'!AY42+AY2030</f>
        <v>3404.5</v>
      </c>
      <c r="BA2023" s="167">
        <f>AZ2023-'Assumptions (Biomass)'!AZ42+AZ2030</f>
        <v>3404.5</v>
      </c>
    </row>
    <row r="2024" ht="15.75" customHeight="1">
      <c r="A2024" s="313" t="s">
        <v>350</v>
      </c>
      <c r="B2024" s="24" t="s">
        <v>149</v>
      </c>
      <c r="C2024" s="171">
        <v>2668.3</v>
      </c>
      <c r="D2024" s="171">
        <v>2655.3</v>
      </c>
      <c r="E2024" s="171">
        <v>2648.7</v>
      </c>
      <c r="F2024" s="171">
        <v>2664.2</v>
      </c>
      <c r="G2024" s="171">
        <v>2689.2</v>
      </c>
      <c r="H2024" s="171">
        <v>2696.9</v>
      </c>
      <c r="I2024" s="171">
        <v>2739.1</v>
      </c>
      <c r="J2024" s="171">
        <v>2759.8</v>
      </c>
      <c r="K2024" s="171">
        <v>2769.4</v>
      </c>
      <c r="L2024" s="171">
        <v>2786.8</v>
      </c>
      <c r="M2024" s="171">
        <v>2893.5</v>
      </c>
      <c r="N2024" s="171">
        <v>2989.3</v>
      </c>
      <c r="O2024" s="171">
        <v>3018.3</v>
      </c>
      <c r="P2024" s="171">
        <v>3190.4</v>
      </c>
      <c r="Q2024" s="171">
        <v>3255.6</v>
      </c>
      <c r="R2024" s="171">
        <v>3301.7</v>
      </c>
      <c r="S2024" s="171">
        <v>3306.1</v>
      </c>
      <c r="T2024" s="171">
        <v>3415.6</v>
      </c>
      <c r="U2024" s="171">
        <v>3404.5</v>
      </c>
      <c r="V2024" s="314">
        <f t="shared" ref="V2024:W2024" si="70">U2024</f>
        <v>3404.5</v>
      </c>
      <c r="W2024" s="314">
        <f t="shared" si="70"/>
        <v>3404.5</v>
      </c>
      <c r="X2024" s="154">
        <f t="shared" ref="X2024:AZ2024" si="71">$W2024+($BA$2024-$W$2024)/($BA$2-$W$2)*W$1</f>
        <v>3324.958101</v>
      </c>
      <c r="Y2024" s="154">
        <f t="shared" si="71"/>
        <v>3245.416203</v>
      </c>
      <c r="Z2024" s="154">
        <f t="shared" si="71"/>
        <v>3165.874304</v>
      </c>
      <c r="AA2024" s="154">
        <f t="shared" si="71"/>
        <v>3086.332405</v>
      </c>
      <c r="AB2024" s="154">
        <f t="shared" si="71"/>
        <v>3006.790506</v>
      </c>
      <c r="AC2024" s="154">
        <f t="shared" si="71"/>
        <v>2927.248608</v>
      </c>
      <c r="AD2024" s="154">
        <f t="shared" si="71"/>
        <v>2847.706709</v>
      </c>
      <c r="AE2024" s="154">
        <f t="shared" si="71"/>
        <v>2768.16481</v>
      </c>
      <c r="AF2024" s="154">
        <f t="shared" si="71"/>
        <v>2688.622912</v>
      </c>
      <c r="AG2024" s="154">
        <f t="shared" si="71"/>
        <v>2609.081013</v>
      </c>
      <c r="AH2024" s="154">
        <f t="shared" si="71"/>
        <v>2529.539114</v>
      </c>
      <c r="AI2024" s="154">
        <f t="shared" si="71"/>
        <v>2449.997215</v>
      </c>
      <c r="AJ2024" s="154">
        <f t="shared" si="71"/>
        <v>2370.455317</v>
      </c>
      <c r="AK2024" s="154">
        <f t="shared" si="71"/>
        <v>2290.913418</v>
      </c>
      <c r="AL2024" s="154">
        <f t="shared" si="71"/>
        <v>2211.371519</v>
      </c>
      <c r="AM2024" s="154">
        <f t="shared" si="71"/>
        <v>2131.829621</v>
      </c>
      <c r="AN2024" s="154">
        <f t="shared" si="71"/>
        <v>2052.287722</v>
      </c>
      <c r="AO2024" s="154">
        <f t="shared" si="71"/>
        <v>1972.745823</v>
      </c>
      <c r="AP2024" s="154">
        <f t="shared" si="71"/>
        <v>1893.203924</v>
      </c>
      <c r="AQ2024" s="154">
        <f t="shared" si="71"/>
        <v>1813.662026</v>
      </c>
      <c r="AR2024" s="154">
        <f t="shared" si="71"/>
        <v>1734.120127</v>
      </c>
      <c r="AS2024" s="154">
        <f t="shared" si="71"/>
        <v>1654.578228</v>
      </c>
      <c r="AT2024" s="154">
        <f t="shared" si="71"/>
        <v>1575.03633</v>
      </c>
      <c r="AU2024" s="154">
        <f t="shared" si="71"/>
        <v>1495.494431</v>
      </c>
      <c r="AV2024" s="154">
        <f t="shared" si="71"/>
        <v>1415.952532</v>
      </c>
      <c r="AW2024" s="154">
        <f t="shared" si="71"/>
        <v>1336.410633</v>
      </c>
      <c r="AX2024" s="154">
        <f t="shared" si="71"/>
        <v>1256.868735</v>
      </c>
      <c r="AY2024" s="154">
        <f t="shared" si="71"/>
        <v>1177.326836</v>
      </c>
      <c r="AZ2024" s="154">
        <f t="shared" si="71"/>
        <v>1097.784937</v>
      </c>
      <c r="BA2024" s="155">
        <f>Inputs!$H$11</f>
        <v>1018.243039</v>
      </c>
    </row>
    <row r="2025" ht="15.75" customHeight="1">
      <c r="A2025" s="315" t="s">
        <v>28</v>
      </c>
      <c r="B2025" s="38" t="s">
        <v>150</v>
      </c>
      <c r="C2025" s="156">
        <v>12.518785</v>
      </c>
      <c r="D2025" s="156">
        <v>11.866572</v>
      </c>
      <c r="E2025" s="156">
        <v>14.545655</v>
      </c>
      <c r="F2025" s="156">
        <v>11.576239</v>
      </c>
      <c r="G2025" s="156">
        <v>12.475156</v>
      </c>
      <c r="H2025" s="156">
        <v>12.470748</v>
      </c>
      <c r="I2025" s="156">
        <v>13.00059</v>
      </c>
      <c r="J2025" s="156">
        <v>12.983243</v>
      </c>
      <c r="K2025" s="156">
        <v>11.745466</v>
      </c>
      <c r="L2025" s="156">
        <v>11.428751</v>
      </c>
      <c r="M2025" s="156">
        <v>11.454709</v>
      </c>
      <c r="N2025" s="156">
        <v>12.251219</v>
      </c>
      <c r="O2025" s="156">
        <v>12.286625</v>
      </c>
      <c r="P2025" s="156">
        <v>12.867942</v>
      </c>
      <c r="Q2025" s="156">
        <v>13.215805</v>
      </c>
      <c r="R2025" s="156">
        <v>14.201896</v>
      </c>
      <c r="S2025" s="156">
        <v>14.111714</v>
      </c>
      <c r="T2025" s="156">
        <v>14.70858</v>
      </c>
      <c r="U2025" s="156">
        <v>14.479003</v>
      </c>
      <c r="V2025" s="242">
        <f t="shared" ref="V2025:W2025" si="72">U2025</f>
        <v>14.479003</v>
      </c>
      <c r="W2025" s="242">
        <f t="shared" si="72"/>
        <v>14.479003</v>
      </c>
      <c r="X2025" s="154">
        <f t="shared" ref="X2025:AZ2025" si="73">$W2025+($BA$2025-$W$2025)/($BA$2-$W$2)*W$1</f>
        <v>14.27692563</v>
      </c>
      <c r="Y2025" s="154">
        <f t="shared" si="73"/>
        <v>14.07484825</v>
      </c>
      <c r="Z2025" s="154">
        <f t="shared" si="73"/>
        <v>13.87277088</v>
      </c>
      <c r="AA2025" s="154">
        <f t="shared" si="73"/>
        <v>13.67069351</v>
      </c>
      <c r="AB2025" s="154">
        <f t="shared" si="73"/>
        <v>13.46861613</v>
      </c>
      <c r="AC2025" s="154">
        <f t="shared" si="73"/>
        <v>13.26653876</v>
      </c>
      <c r="AD2025" s="154">
        <f t="shared" si="73"/>
        <v>13.06446138</v>
      </c>
      <c r="AE2025" s="154">
        <f t="shared" si="73"/>
        <v>12.86238401</v>
      </c>
      <c r="AF2025" s="154">
        <f t="shared" si="73"/>
        <v>12.66030664</v>
      </c>
      <c r="AG2025" s="154">
        <f t="shared" si="73"/>
        <v>12.45822926</v>
      </c>
      <c r="AH2025" s="154">
        <f t="shared" si="73"/>
        <v>12.25615189</v>
      </c>
      <c r="AI2025" s="154">
        <f t="shared" si="73"/>
        <v>12.05407452</v>
      </c>
      <c r="AJ2025" s="154">
        <f t="shared" si="73"/>
        <v>11.85199714</v>
      </c>
      <c r="AK2025" s="154">
        <f t="shared" si="73"/>
        <v>11.64991977</v>
      </c>
      <c r="AL2025" s="154">
        <f t="shared" si="73"/>
        <v>11.44784239</v>
      </c>
      <c r="AM2025" s="154">
        <f t="shared" si="73"/>
        <v>11.24576502</v>
      </c>
      <c r="AN2025" s="154">
        <f t="shared" si="73"/>
        <v>11.04368765</v>
      </c>
      <c r="AO2025" s="154">
        <f t="shared" si="73"/>
        <v>10.84161027</v>
      </c>
      <c r="AP2025" s="154">
        <f t="shared" si="73"/>
        <v>10.6395329</v>
      </c>
      <c r="AQ2025" s="154">
        <f t="shared" si="73"/>
        <v>10.43745553</v>
      </c>
      <c r="AR2025" s="154">
        <f t="shared" si="73"/>
        <v>10.23537815</v>
      </c>
      <c r="AS2025" s="154">
        <f t="shared" si="73"/>
        <v>10.03330078</v>
      </c>
      <c r="AT2025" s="154">
        <f t="shared" si="73"/>
        <v>9.831223404</v>
      </c>
      <c r="AU2025" s="154">
        <f t="shared" si="73"/>
        <v>9.629146031</v>
      </c>
      <c r="AV2025" s="154">
        <f t="shared" si="73"/>
        <v>9.427068657</v>
      </c>
      <c r="AW2025" s="154">
        <f t="shared" si="73"/>
        <v>9.224991283</v>
      </c>
      <c r="AX2025" s="154">
        <f t="shared" si="73"/>
        <v>9.022913909</v>
      </c>
      <c r="AY2025" s="154">
        <f t="shared" si="73"/>
        <v>8.820836536</v>
      </c>
      <c r="AZ2025" s="154">
        <f t="shared" si="73"/>
        <v>8.618759162</v>
      </c>
      <c r="BA2025" s="243">
        <f>Inputs!$I$11</f>
        <v>8.416681788</v>
      </c>
    </row>
    <row r="2026" ht="15.75" customHeight="1">
      <c r="A2026" s="315" t="s">
        <v>31</v>
      </c>
      <c r="B2026" s="159" t="s">
        <v>351</v>
      </c>
      <c r="C2026" s="160">
        <f>'Assumptions (Biomass)'!B18*Model!C2024/10^9+'Assumptions (Biomass)'!B19*Model!C2025/10^3</f>
        <v>0.2538442994</v>
      </c>
      <c r="D2026" s="160">
        <f>'Assumptions (Biomass)'!C18*Model!D2024/10^9+'Assumptions (Biomass)'!C19*Model!D2025/10^3</f>
        <v>0.2550686945</v>
      </c>
      <c r="E2026" s="160">
        <f>'Assumptions (Biomass)'!D18*Model!E2024/10^9+'Assumptions (Biomass)'!D19*Model!E2025/10^3</f>
        <v>0.2700327987</v>
      </c>
      <c r="F2026" s="160">
        <f>'Assumptions (Biomass)'!E18*Model!F2024/10^9+'Assumptions (Biomass)'!E19*Model!F2025/10^3</f>
        <v>0.2643459888</v>
      </c>
      <c r="G2026" s="160">
        <f>'Assumptions (Biomass)'!F18*Model!G2024/10^9+'Assumptions (Biomass)'!F19*Model!G2025/10^3</f>
        <v>0.2751365566</v>
      </c>
      <c r="H2026" s="160">
        <f>'Assumptions (Biomass)'!G18*Model!H2024/10^9+'Assumptions (Biomass)'!G19*Model!H2025/10^3</f>
        <v>0.2809686355</v>
      </c>
      <c r="I2026" s="160">
        <f>'Assumptions (Biomass)'!H18*Model!I2024/10^9+'Assumptions (Biomass)'!H19*Model!I2025/10^3</f>
        <v>0.2921939807</v>
      </c>
      <c r="J2026" s="160">
        <f>'Assumptions (Biomass)'!I18*Model!J2024/10^9+'Assumptions (Biomass)'!I19*Model!J2025/10^3</f>
        <v>0.2994589571</v>
      </c>
      <c r="K2026" s="160">
        <f>'Assumptions (Biomass)'!J18*Model!K2024/10^9+'Assumptions (Biomass)'!J19*Model!K2025/10^3</f>
        <v>0.3004597415</v>
      </c>
      <c r="L2026" s="160">
        <f>'Assumptions (Biomass)'!K18*Model!L2024/10^9+'Assumptions (Biomass)'!K19*Model!L2025/10^3</f>
        <v>0.306286574</v>
      </c>
      <c r="M2026" s="160">
        <f>'Assumptions (Biomass)'!L18*Model!M2024/10^9+'Assumptions (Biomass)'!L19*Model!M2025/10^3</f>
        <v>0.3221174224</v>
      </c>
      <c r="N2026" s="160">
        <f>'Assumptions (Biomass)'!M18*Model!N2024/10^9+'Assumptions (Biomass)'!M19*Model!N2025/10^3</f>
        <v>0.3410373129</v>
      </c>
      <c r="O2026" s="160">
        <f>'Assumptions (Biomass)'!N18*Model!O2024/10^9+'Assumptions (Biomass)'!N19*Model!O2025/10^3</f>
        <v>0.3504510838</v>
      </c>
      <c r="P2026" s="160">
        <f>'Assumptions (Biomass)'!O18*Model!P2024/10^9+'Assumptions (Biomass)'!O19*Model!P2025/10^3</f>
        <v>0.376848749</v>
      </c>
      <c r="Q2026" s="160">
        <f>'Assumptions (Biomass)'!P18*Model!Q2024/10^9+'Assumptions (Biomass)'!P19*Model!Q2025/10^3</f>
        <v>0.3922392931</v>
      </c>
      <c r="R2026" s="160">
        <f>'Assumptions (Biomass)'!Q18*Model!R2024/10^9+'Assumptions (Biomass)'!Q19*Model!R2025/10^3</f>
        <v>0.4093693367</v>
      </c>
      <c r="S2026" s="160">
        <f>'Assumptions (Biomass)'!R18*Model!S2024/10^9+'Assumptions (Biomass)'!R19*Model!S2025/10^3</f>
        <v>0.4170950063</v>
      </c>
      <c r="T2026" s="160">
        <f>'Assumptions (Biomass)'!S18*Model!T2024/10^9+'Assumptions (Biomass)'!S19*Model!T2025/10^3</f>
        <v>0.4397341794</v>
      </c>
      <c r="U2026" s="160">
        <f>'Assumptions (Biomass)'!T18*Model!U2024/10^9+'Assumptions (Biomass)'!T19*Model!U2025/10^3</f>
        <v>0.4456095282</v>
      </c>
      <c r="V2026" s="160">
        <f>'Assumptions (Biomass)'!U18*Model!V2024/10^9+'Assumptions (Biomass)'!U19*Model!V2025/10^3</f>
        <v>0.4540289804</v>
      </c>
      <c r="W2026" s="160">
        <f>'Assumptions (Biomass)'!V18*Model!W2024/10^9+'Assumptions (Biomass)'!V19*Model!W2025/10^3</f>
        <v>0.4626075117</v>
      </c>
      <c r="X2026" s="160">
        <f>'Assumptions (Biomass)'!W18*Model!X2024/10^9+'Assumptions (Biomass)'!W19*Model!X2025/10^3</f>
        <v>0.4611100588</v>
      </c>
      <c r="Y2026" s="160">
        <f>'Assumptions (Biomass)'!X18*Model!Y2024/10^9+'Assumptions (Biomass)'!X19*Model!Y2025/10^3</f>
        <v>0.4593908722</v>
      </c>
      <c r="Z2026" s="160">
        <f>'Assumptions (Biomass)'!Y18*Model!Z2024/10^9+'Assumptions (Biomass)'!Y19*Model!Z2025/10^3</f>
        <v>0.4574421074</v>
      </c>
      <c r="AA2026" s="160">
        <f>'Assumptions (Biomass)'!Z18*Model!AA2024/10^9+'Assumptions (Biomass)'!Z19*Model!AA2025/10^3</f>
        <v>0.4552557028</v>
      </c>
      <c r="AB2026" s="160">
        <f>'Assumptions (Biomass)'!AA18*Model!AB2024/10^9+'Assumptions (Biomass)'!AA19*Model!AB2025/10^3</f>
        <v>0.452823374</v>
      </c>
      <c r="AC2026" s="160">
        <f>'Assumptions (Biomass)'!AB18*Model!AC2024/10^9+'Assumptions (Biomass)'!AB19*Model!AC2025/10^3</f>
        <v>0.4501366085</v>
      </c>
      <c r="AD2026" s="160">
        <f>'Assumptions (Biomass)'!AC18*Model!AD2024/10^9+'Assumptions (Biomass)'!AC19*Model!AD2025/10^3</f>
        <v>0.4471866598</v>
      </c>
      <c r="AE2026" s="160">
        <f>'Assumptions (Biomass)'!AD18*Model!AE2024/10^9+'Assumptions (Biomass)'!AD19*Model!AE2025/10^3</f>
        <v>0.4439645418</v>
      </c>
      <c r="AF2026" s="160">
        <f>'Assumptions (Biomass)'!AE18*Model!AF2024/10^9+'Assumptions (Biomass)'!AE19*Model!AF2025/10^3</f>
        <v>0.4404610227</v>
      </c>
      <c r="AG2026" s="160">
        <f>'Assumptions (Biomass)'!AF18*Model!AG2024/10^9+'Assumptions (Biomass)'!AF19*Model!AG2025/10^3</f>
        <v>0.4366666191</v>
      </c>
      <c r="AH2026" s="160">
        <f>'Assumptions (Biomass)'!AG18*Model!AH2024/10^9+'Assumptions (Biomass)'!AG19*Model!AH2025/10^3</f>
        <v>0.4325715896</v>
      </c>
      <c r="AI2026" s="160">
        <f>'Assumptions (Biomass)'!AH18*Model!AI2024/10^9+'Assumptions (Biomass)'!AH19*Model!AI2025/10^3</f>
        <v>0.4281659287</v>
      </c>
      <c r="AJ2026" s="160">
        <f>'Assumptions (Biomass)'!AI18*Model!AJ2024/10^9+'Assumptions (Biomass)'!AI19*Model!AJ2025/10^3</f>
        <v>0.4234393598</v>
      </c>
      <c r="AK2026" s="160">
        <f>'Assumptions (Biomass)'!AJ18*Model!AK2024/10^9+'Assumptions (Biomass)'!AJ19*Model!AK2025/10^3</f>
        <v>0.4183813292</v>
      </c>
      <c r="AL2026" s="160">
        <f>'Assumptions (Biomass)'!AK18*Model!AL2024/10^9+'Assumptions (Biomass)'!AK19*Model!AL2025/10^3</f>
        <v>0.4129809987</v>
      </c>
      <c r="AM2026" s="160">
        <f>'Assumptions (Biomass)'!AL18*Model!AM2024/10^9+'Assumptions (Biomass)'!AL19*Model!AM2025/10^3</f>
        <v>0.4072272392</v>
      </c>
      <c r="AN2026" s="160">
        <f>'Assumptions (Biomass)'!AM18*Model!AN2024/10^9+'Assumptions (Biomass)'!AM19*Model!AN2025/10^3</f>
        <v>0.4011086229</v>
      </c>
      <c r="AO2026" s="160">
        <f>'Assumptions (Biomass)'!AN18*Model!AO2024/10^9+'Assumptions (Biomass)'!AN19*Model!AO2025/10^3</f>
        <v>0.3946134164</v>
      </c>
      <c r="AP2026" s="160">
        <f>'Assumptions (Biomass)'!AO18*Model!AP2024/10^9+'Assumptions (Biomass)'!AO19*Model!AP2025/10^3</f>
        <v>0.3877295733</v>
      </c>
      <c r="AQ2026" s="160">
        <f>'Assumptions (Biomass)'!AP18*Model!AQ2024/10^9+'Assumptions (Biomass)'!AP19*Model!AQ2025/10^3</f>
        <v>0.3804447264</v>
      </c>
      <c r="AR2026" s="160">
        <f>'Assumptions (Biomass)'!AQ18*Model!AR2024/10^9+'Assumptions (Biomass)'!AQ19*Model!AR2025/10^3</f>
        <v>0.3727461798</v>
      </c>
      <c r="AS2026" s="160">
        <f>'Assumptions (Biomass)'!AR18*Model!AS2024/10^9+'Assumptions (Biomass)'!AR19*Model!AS2025/10^3</f>
        <v>0.3646209011</v>
      </c>
      <c r="AT2026" s="160">
        <f>'Assumptions (Biomass)'!AS18*Model!AT2024/10^9+'Assumptions (Biomass)'!AS19*Model!AT2025/10^3</f>
        <v>0.356055513</v>
      </c>
      <c r="AU2026" s="160">
        <f>'Assumptions (Biomass)'!AT18*Model!AU2024/10^9+'Assumptions (Biomass)'!AT19*Model!AU2025/10^3</f>
        <v>0.3470362851</v>
      </c>
      <c r="AV2026" s="160">
        <f>'Assumptions (Biomass)'!AU18*Model!AV2024/10^9+'Assumptions (Biomass)'!AU19*Model!AV2025/10^3</f>
        <v>0.3375491253</v>
      </c>
      <c r="AW2026" s="160">
        <f>'Assumptions (Biomass)'!AV18*Model!AW2024/10^9+'Assumptions (Biomass)'!AV19*Model!AW2025/10^3</f>
        <v>0.327579571</v>
      </c>
      <c r="AX2026" s="160">
        <f>'Assumptions (Biomass)'!AW18*Model!AX2024/10^9+'Assumptions (Biomass)'!AW19*Model!AX2025/10^3</f>
        <v>0.31711278</v>
      </c>
      <c r="AY2026" s="160">
        <f>'Assumptions (Biomass)'!AX18*Model!AY2024/10^9+'Assumptions (Biomass)'!AX19*Model!AY2025/10^3</f>
        <v>0.3061335216</v>
      </c>
      <c r="AZ2026" s="160">
        <f>'Assumptions (Biomass)'!AY18*Model!AZ2024/10^9+'Assumptions (Biomass)'!AY19*Model!AZ2025/10^3</f>
        <v>0.2946261669</v>
      </c>
      <c r="BA2026" s="160">
        <f>'Assumptions (Biomass)'!AZ18*Model!BA2024/10^9+'Assumptions (Biomass)'!AZ19*Model!BA2025/10^3</f>
        <v>0.2825746796</v>
      </c>
    </row>
    <row r="2027" ht="15.75" customHeight="1">
      <c r="A2027" s="313" t="s">
        <v>34</v>
      </c>
      <c r="B2027" s="316" t="s">
        <v>351</v>
      </c>
      <c r="C2027" s="317">
        <f>C2025*'Assumptions (Biomass)'!B22*1000*'Assumptions (Biomass)'!B23/10^9</f>
        <v>0.3162332497</v>
      </c>
      <c r="D2027" s="317">
        <f>D2025*'Assumptions (Biomass)'!C22*1000*'Assumptions (Biomass)'!C23/10^9</f>
        <v>0.299757894</v>
      </c>
      <c r="E2027" s="317">
        <f>E2025*'Assumptions (Biomass)'!D22*1000*'Assumptions (Biomass)'!D23/10^9</f>
        <v>0.3674334011</v>
      </c>
      <c r="F2027" s="317">
        <f>F2025*'Assumptions (Biomass)'!E22*1000*'Assumptions (Biomass)'!E23/10^9</f>
        <v>0.2924238797</v>
      </c>
      <c r="G2027" s="317">
        <f>G2025*'Assumptions (Biomass)'!F22*1000*'Assumptions (Biomass)'!F23/10^9</f>
        <v>0.3151311507</v>
      </c>
      <c r="H2027" s="317">
        <f>H2025*'Assumptions (Biomass)'!G22*1000*'Assumptions (Biomass)'!G23/10^9</f>
        <v>0.3150198016</v>
      </c>
      <c r="I2027" s="317">
        <f>I2025*'Assumptions (Biomass)'!H22*1000*'Assumptions (Biomass)'!H23/10^9</f>
        <v>0.3284039804</v>
      </c>
      <c r="J2027" s="317">
        <f>J2025*'Assumptions (Biomass)'!I22*1000*'Assumptions (Biomass)'!I23/10^9</f>
        <v>0.3279657831</v>
      </c>
      <c r="K2027" s="317">
        <f>K2025*'Assumptions (Biomass)'!J22*1000*'Assumptions (Biomass)'!J23/10^9</f>
        <v>0.2966986719</v>
      </c>
      <c r="L2027" s="317">
        <f>L2025*'Assumptions (Biomass)'!K22*1000*'Assumptions (Biomass)'!K23/10^9</f>
        <v>0.2886982298</v>
      </c>
      <c r="M2027" s="317">
        <f>M2025*'Assumptions (Biomass)'!L22*1000*'Assumptions (Biomass)'!L23/10^9</f>
        <v>0.289353947</v>
      </c>
      <c r="N2027" s="317">
        <f>N2025*'Assumptions (Biomass)'!M22*1000*'Assumptions (Biomass)'!M23/10^9</f>
        <v>0.3094743458</v>
      </c>
      <c r="O2027" s="317">
        <f>O2025*'Assumptions (Biomass)'!N22*1000*'Assumptions (Biomass)'!N23/10^9</f>
        <v>0.310368726</v>
      </c>
      <c r="P2027" s="317">
        <f>P2025*'Assumptions (Biomass)'!O22*1000*'Assumptions (Biomass)'!O23/10^9</f>
        <v>0.3250531993</v>
      </c>
      <c r="Q2027" s="317">
        <f>Q2025*'Assumptions (Biomass)'!P22*1000*'Assumptions (Biomass)'!P23/10^9</f>
        <v>0.3338404616</v>
      </c>
      <c r="R2027" s="317">
        <f>R2025*'Assumptions (Biomass)'!Q22*1000*'Assumptions (Biomass)'!Q23/10^9</f>
        <v>0.3587498088</v>
      </c>
      <c r="S2027" s="317">
        <f>S2025*'Assumptions (Biomass)'!R22*1000*'Assumptions (Biomass)'!R23/10^9</f>
        <v>0.3564717485</v>
      </c>
      <c r="T2027" s="317">
        <f>T2025*'Assumptions (Biomass)'!S22*1000*'Assumptions (Biomass)'!S23/10^9</f>
        <v>0.3715490004</v>
      </c>
      <c r="U2027" s="317">
        <f>U2025*'Assumptions (Biomass)'!T22*1000*'Assumptions (Biomass)'!T23/10^9</f>
        <v>0.3837974316</v>
      </c>
      <c r="V2027" s="317">
        <f>V2025*'Assumptions (Biomass)'!U22*1000*'Assumptions (Biomass)'!U23/10^9</f>
        <v>0.3938266776</v>
      </c>
      <c r="W2027" s="317">
        <f>W2025*'Assumptions (Biomass)'!V22*1000*'Assumptions (Biomass)'!V23/10^9</f>
        <v>0.4028301577</v>
      </c>
      <c r="X2027" s="317">
        <f>X2025*'Assumptions (Biomass)'!W22*1000*'Assumptions (Biomass)'!W23/10^9</f>
        <v>0.3999717482</v>
      </c>
      <c r="Y2027" s="317">
        <f>Y2025*'Assumptions (Biomass)'!X22*1000*'Assumptions (Biomass)'!X23/10^9</f>
        <v>0.3968148076</v>
      </c>
      <c r="Z2027" s="317">
        <f>Z2025*'Assumptions (Biomass)'!Y22*1000*'Assumptions (Biomass)'!Y23/10^9</f>
        <v>0.393530229</v>
      </c>
      <c r="AA2027" s="317">
        <f>AA2025*'Assumptions (Biomass)'!Z22*1000*'Assumptions (Biomass)'!Z23/10^9</f>
        <v>0.3903116816</v>
      </c>
      <c r="AB2027" s="317">
        <f>AB2025*'Assumptions (Biomass)'!AA22*1000*'Assumptions (Biomass)'!AA23/10^9</f>
        <v>0.3864807035</v>
      </c>
      <c r="AC2027" s="317">
        <f>AC2025*'Assumptions (Biomass)'!AB22*1000*'Assumptions (Biomass)'!AB23/10^9</f>
        <v>0.3828643832</v>
      </c>
      <c r="AD2027" s="317">
        <f>AD2025*'Assumptions (Biomass)'!AC22*1000*'Assumptions (Biomass)'!AC23/10^9</f>
        <v>0.380238841</v>
      </c>
      <c r="AE2027" s="317">
        <f>AE2025*'Assumptions (Biomass)'!AD22*1000*'Assumptions (Biomass)'!AD23/10^9</f>
        <v>0.3765933488</v>
      </c>
      <c r="AF2027" s="317">
        <f>AF2025*'Assumptions (Biomass)'!AE22*1000*'Assumptions (Biomass)'!AE23/10^9</f>
        <v>0.3758768979</v>
      </c>
      <c r="AG2027" s="317">
        <f>AG2025*'Assumptions (Biomass)'!AF22*1000*'Assumptions (Biomass)'!AF23/10^9</f>
        <v>0.3712047975</v>
      </c>
      <c r="AH2027" s="317">
        <f>AH2025*'Assumptions (Biomass)'!AG22*1000*'Assumptions (Biomass)'!AG23/10^9</f>
        <v>0.3675195716</v>
      </c>
      <c r="AI2027" s="317">
        <f>AI2025*'Assumptions (Biomass)'!AH22*1000*'Assumptions (Biomass)'!AH23/10^9</f>
        <v>0.3626808307</v>
      </c>
      <c r="AJ2027" s="317">
        <f>AJ2025*'Assumptions (Biomass)'!AI22*1000*'Assumptions (Biomass)'!AI23/10^9</f>
        <v>0.3585479764</v>
      </c>
      <c r="AK2027" s="317">
        <f>AK2025*'Assumptions (Biomass)'!AJ22*1000*'Assumptions (Biomass)'!AJ23/10^9</f>
        <v>0.3536171013</v>
      </c>
      <c r="AL2027" s="317">
        <f>AL2025*'Assumptions (Biomass)'!AK22*1000*'Assumptions (Biomass)'!AK23/10^9</f>
        <v>0.3474747875</v>
      </c>
      <c r="AM2027" s="317">
        <f>AM2025*'Assumptions (Biomass)'!AL22*1000*'Assumptions (Biomass)'!AL23/10^9</f>
        <v>0.344767783</v>
      </c>
      <c r="AN2027" s="317">
        <f>AN2025*'Assumptions (Biomass)'!AM22*1000*'Assumptions (Biomass)'!AM23/10^9</f>
        <v>0.3375579045</v>
      </c>
      <c r="AO2027" s="317">
        <f>AO2025*'Assumptions (Biomass)'!AN22*1000*'Assumptions (Biomass)'!AN23/10^9</f>
        <v>0.3322550034</v>
      </c>
      <c r="AP2027" s="317">
        <f>AP2025*'Assumptions (Biomass)'!AO22*1000*'Assumptions (Biomass)'!AO23/10^9</f>
        <v>0.327152299</v>
      </c>
      <c r="AQ2027" s="317">
        <f>AQ2025*'Assumptions (Biomass)'!AP22*1000*'Assumptions (Biomass)'!AP23/10^9</f>
        <v>0.3217809071</v>
      </c>
      <c r="AR2027" s="317">
        <f>AR2025*'Assumptions (Biomass)'!AQ22*1000*'Assumptions (Biomass)'!AQ23/10^9</f>
        <v>0.316721117</v>
      </c>
      <c r="AS2027" s="317">
        <f>AS2025*'Assumptions (Biomass)'!AR22*1000*'Assumptions (Biomass)'!AR23/10^9</f>
        <v>0.3117115811</v>
      </c>
      <c r="AT2027" s="317">
        <f>AT2025*'Assumptions (Biomass)'!AS22*1000*'Assumptions (Biomass)'!AS23/10^9</f>
        <v>0.3069648434</v>
      </c>
      <c r="AU2027" s="317">
        <f>AU2025*'Assumptions (Biomass)'!AT22*1000*'Assumptions (Biomass)'!AT23/10^9</f>
        <v>0.3011136335</v>
      </c>
      <c r="AV2027" s="317">
        <f>AV2025*'Assumptions (Biomass)'!AU22*1000*'Assumptions (Biomass)'!AU23/10^9</f>
        <v>0.2962547128</v>
      </c>
      <c r="AW2027" s="317">
        <f>AW2025*'Assumptions (Biomass)'!AV22*1000*'Assumptions (Biomass)'!AV23/10^9</f>
        <v>0.290636998</v>
      </c>
      <c r="AX2027" s="317">
        <f>AX2025*'Assumptions (Biomass)'!AW22*1000*'Assumptions (Biomass)'!AW23/10^9</f>
        <v>0.2868085812</v>
      </c>
      <c r="AY2027" s="317">
        <f>AY2025*'Assumptions (Biomass)'!AX22*1000*'Assumptions (Biomass)'!AX23/10^9</f>
        <v>0.2803833217</v>
      </c>
      <c r="AZ2027" s="317">
        <f>AZ2025*'Assumptions (Biomass)'!AY22*1000*'Assumptions (Biomass)'!AY23/10^9</f>
        <v>0.2761280029</v>
      </c>
      <c r="BA2027" s="317">
        <f>BA2025*'Assumptions (Biomass)'!AZ22*1000*'Assumptions (Biomass)'!AZ23/10^9</f>
        <v>0.2713109551</v>
      </c>
    </row>
    <row r="2028" ht="15.75" customHeight="1">
      <c r="A2028" s="315" t="s">
        <v>36</v>
      </c>
      <c r="B2028" s="159" t="s">
        <v>351</v>
      </c>
      <c r="C2028" s="95">
        <f>C2025*'Assumptions (Biomass)'!B36/10^3</f>
        <v>0.837964904</v>
      </c>
      <c r="D2028" s="95">
        <f>D2025*'Assumptions (Biomass)'!C36/10^3</f>
        <v>0.8136042161</v>
      </c>
      <c r="E2028" s="95">
        <f>E2025*'Assumptions (Biomass)'!D36/10^3</f>
        <v>0.9016502439</v>
      </c>
      <c r="F2028" s="95">
        <f>F2025*'Assumptions (Biomass)'!E36/10^3</f>
        <v>0.872268451</v>
      </c>
      <c r="G2028" s="95">
        <f>G2025*'Assumptions (Biomass)'!F36/10^3</f>
        <v>0.9876294077</v>
      </c>
      <c r="H2028" s="95">
        <f>H2025*'Assumptions (Biomass)'!G36/10^3</f>
        <v>1.195357361</v>
      </c>
      <c r="I2028" s="95">
        <f>I2025*'Assumptions (Biomass)'!H36/10^3</f>
        <v>1.12114098</v>
      </c>
      <c r="J2028" s="95">
        <f>J2025*'Assumptions (Biomass)'!I36/10^3</f>
        <v>1.13800332</v>
      </c>
      <c r="K2028" s="95">
        <f>K2025*'Assumptions (Biomass)'!J36/10^3</f>
        <v>1.191438929</v>
      </c>
      <c r="L2028" s="95">
        <f>L2025*'Assumptions (Biomass)'!K36/10^3</f>
        <v>0.8094424325</v>
      </c>
      <c r="M2028" s="95">
        <f>M2025*'Assumptions (Biomass)'!L36/10^3</f>
        <v>0.8388157399</v>
      </c>
      <c r="N2028" s="95">
        <f>N2025*'Assumptions (Biomass)'!M36/10^3</f>
        <v>0.8642291661</v>
      </c>
      <c r="O2028" s="95">
        <f>O2025*'Assumptions (Biomass)'!N36/10^3</f>
        <v>0.7494570944</v>
      </c>
      <c r="P2028" s="95">
        <f>P2025*'Assumptions (Biomass)'!O36/10^3</f>
        <v>0.871343685</v>
      </c>
      <c r="Q2028" s="95">
        <f>Q2025*'Assumptions (Biomass)'!P36/10^3</f>
        <v>0.9603040035</v>
      </c>
      <c r="R2028" s="95">
        <f>R2025*'Assumptions (Biomass)'!Q36/10^3</f>
        <v>0.8502192271</v>
      </c>
      <c r="S2028" s="95">
        <f>S2025*'Assumptions (Biomass)'!R36/10^3</f>
        <v>0.904137516</v>
      </c>
      <c r="T2028" s="95">
        <f>T2025*'Assumptions (Biomass)'!S36/10^3</f>
        <v>0.9198745932</v>
      </c>
      <c r="U2028" s="95">
        <f>U2025*'Assumptions (Biomass)'!T36/10^3</f>
        <v>0.9295519926</v>
      </c>
      <c r="V2028" s="95">
        <f>V2025*'Assumptions (Biomass)'!U36/10^3</f>
        <v>0.9424383053</v>
      </c>
      <c r="W2028" s="95">
        <f>W2025*'Assumptions (Biomass)'!V36/10^3</f>
        <v>0.9830270048</v>
      </c>
      <c r="X2028" s="95">
        <f>X2025*'Assumptions (Biomass)'!W36/10^3</f>
        <v>0.9766592119</v>
      </c>
      <c r="Y2028" s="95">
        <f>Y2025*'Assumptions (Biomass)'!X36/10^3</f>
        <v>0.9717252714</v>
      </c>
      <c r="Z2028" s="95">
        <f>Z2025*'Assumptions (Biomass)'!Y36/10^3</f>
        <v>0.9733958704</v>
      </c>
      <c r="AA2028" s="95">
        <f>AA2025*'Assumptions (Biomass)'!Z36/10^3</f>
        <v>0.9774482971</v>
      </c>
      <c r="AB2028" s="95">
        <f>AB2025*'Assumptions (Biomass)'!AA36/10^3</f>
        <v>0.99016673</v>
      </c>
      <c r="AC2028" s="95">
        <f>AC2025*'Assumptions (Biomass)'!AB36/10^3</f>
        <v>0.9910584701</v>
      </c>
      <c r="AD2028" s="95">
        <f>AD2025*'Assumptions (Biomass)'!AC36/10^3</f>
        <v>0.9951410574</v>
      </c>
      <c r="AE2028" s="95">
        <f>AE2025*'Assumptions (Biomass)'!AD36/10^3</f>
        <v>0.9969566962</v>
      </c>
      <c r="AF2028" s="95">
        <f>AF2025*'Assumptions (Biomass)'!AE36/10^3</f>
        <v>0.9993670048</v>
      </c>
      <c r="AG2028" s="95">
        <f>AG2025*'Assumptions (Biomass)'!AF36/10^3</f>
        <v>1.001576352</v>
      </c>
      <c r="AH2028" s="95">
        <f>AH2025*'Assumptions (Biomass)'!AG36/10^3</f>
        <v>1.004994895</v>
      </c>
      <c r="AI2028" s="95">
        <f>AI2025*'Assumptions (Biomass)'!AH36/10^3</f>
        <v>1.003961566</v>
      </c>
      <c r="AJ2028" s="95">
        <f>AJ2025*'Assumptions (Biomass)'!AI36/10^3</f>
        <v>1.002112196</v>
      </c>
      <c r="AK2028" s="95">
        <f>AK2025*'Assumptions (Biomass)'!AJ36/10^3</f>
        <v>1.000058937</v>
      </c>
      <c r="AL2028" s="95">
        <f>AL2025*'Assumptions (Biomass)'!AK36/10^3</f>
        <v>0.9991963038</v>
      </c>
      <c r="AM2028" s="95">
        <f>AM2025*'Assumptions (Biomass)'!AL36/10^3</f>
        <v>1.001902749</v>
      </c>
      <c r="AN2028" s="95">
        <f>AN2025*'Assumptions (Biomass)'!AM36/10^3</f>
        <v>1.003265019</v>
      </c>
      <c r="AO2028" s="95">
        <f>AO2025*'Assumptions (Biomass)'!AN36/10^3</f>
        <v>1.007021561</v>
      </c>
      <c r="AP2028" s="95">
        <f>AP2025*'Assumptions (Biomass)'!AO36/10^3</f>
        <v>1.010334087</v>
      </c>
      <c r="AQ2028" s="95">
        <f>AQ2025*'Assumptions (Biomass)'!AP36/10^3</f>
        <v>1.011369087</v>
      </c>
      <c r="AR2028" s="95">
        <f>AR2025*'Assumptions (Biomass)'!AQ36/10^3</f>
        <v>1.011182895</v>
      </c>
      <c r="AS2028" s="95">
        <f>AS2025*'Assumptions (Biomass)'!AR36/10^3</f>
        <v>1.010101753</v>
      </c>
      <c r="AT2028" s="95">
        <f>AT2025*'Assumptions (Biomass)'!AS36/10^3</f>
        <v>1.009369839</v>
      </c>
      <c r="AU2028" s="95">
        <f>AU2025*'Assumptions (Biomass)'!AT36/10^3</f>
        <v>1.009116594</v>
      </c>
      <c r="AV2028" s="95">
        <f>AV2025*'Assumptions (Biomass)'!AU36/10^3</f>
        <v>1.008518457</v>
      </c>
      <c r="AW2028" s="95">
        <f>AW2025*'Assumptions (Biomass)'!AV36/10^3</f>
        <v>1.005333831</v>
      </c>
      <c r="AX2028" s="95">
        <f>AX2025*'Assumptions (Biomass)'!AW36/10^3</f>
        <v>1.004923608</v>
      </c>
      <c r="AY2028" s="95">
        <f>AY2025*'Assumptions (Biomass)'!AX36/10^3</f>
        <v>1.017830241</v>
      </c>
      <c r="AZ2028" s="95">
        <f>AZ2025*'Assumptions (Biomass)'!AY36/10^3</f>
        <v>1.021004067</v>
      </c>
      <c r="BA2028" s="95">
        <f>BA2025*'Assumptions (Biomass)'!AZ36/10^3</f>
        <v>1.017403529</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2.0</v>
      </c>
      <c r="E2030" s="319">
        <v>0.9</v>
      </c>
      <c r="F2030" s="319">
        <v>5.1</v>
      </c>
      <c r="G2030" s="319">
        <v>25.0</v>
      </c>
      <c r="H2030" s="319">
        <v>7.7</v>
      </c>
      <c r="I2030" s="319">
        <v>61.2</v>
      </c>
      <c r="J2030" s="319">
        <v>21.5</v>
      </c>
      <c r="K2030" s="319">
        <v>9.6</v>
      </c>
      <c r="L2030" s="319">
        <v>17.4</v>
      </c>
      <c r="M2030" s="319">
        <v>109.7</v>
      </c>
      <c r="N2030" s="319">
        <v>98.6</v>
      </c>
      <c r="O2030" s="319">
        <v>49.4</v>
      </c>
      <c r="P2030" s="319">
        <v>172.1</v>
      </c>
      <c r="Q2030" s="319">
        <v>96.9</v>
      </c>
      <c r="R2030" s="319">
        <v>46.1</v>
      </c>
      <c r="S2030" s="319">
        <v>29.4</v>
      </c>
      <c r="T2030" s="319">
        <v>134.0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0.01322016784</v>
      </c>
      <c r="D2032" s="177">
        <f t="shared" si="75"/>
        <v>0.03246623055</v>
      </c>
      <c r="E2032" s="177">
        <f t="shared" si="75"/>
        <v>0.0402140352</v>
      </c>
      <c r="F2032" s="177">
        <f t="shared" si="75"/>
        <v>0.1017519768</v>
      </c>
      <c r="G2032" s="177">
        <f t="shared" si="75"/>
        <v>0.1005965652</v>
      </c>
      <c r="H2032" s="177">
        <f t="shared" si="75"/>
        <v>0.1059102244</v>
      </c>
      <c r="I2032" s="177">
        <f t="shared" si="75"/>
        <v>0.05733577127</v>
      </c>
      <c r="J2032" s="177">
        <f t="shared" si="75"/>
        <v>0.1659453042</v>
      </c>
      <c r="K2032" s="177">
        <f t="shared" si="75"/>
        <v>0.2793151485</v>
      </c>
      <c r="L2032" s="177">
        <f t="shared" si="75"/>
        <v>0.3213479837</v>
      </c>
      <c r="M2032" s="177">
        <f t="shared" si="75"/>
        <v>0.4038110566</v>
      </c>
      <c r="N2032" s="177">
        <f t="shared" si="75"/>
        <v>0.4100569503</v>
      </c>
      <c r="O2032" s="177">
        <f t="shared" si="75"/>
        <v>0.4135897208</v>
      </c>
      <c r="P2032" s="177">
        <f t="shared" si="75"/>
        <v>0.2302576404</v>
      </c>
      <c r="Q2032" s="177">
        <f t="shared" si="75"/>
        <v>0.2849859137</v>
      </c>
      <c r="R2032" s="177">
        <f t="shared" si="75"/>
        <v>0.2245900558</v>
      </c>
      <c r="S2032" s="177">
        <f t="shared" si="75"/>
        <v>0.1860871181</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0.006148915276</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0.001844674583</v>
      </c>
      <c r="D2035" s="177">
        <f>IF($E$2030&gt;0,'Assumptions (Biomass)'!$V$14*Model!$E$2030*'Assumptions (Biomass)'!C$2/10^9,0)</f>
        <v>0.0009425679836</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0.005226577985</v>
      </c>
      <c r="D2036" s="177">
        <f>IF($F$2030&gt;0,'Assumptions (Biomass)'!$V$14*Model!$F$2030*'Assumptions (Biomass)'!C$2/10^9,0)</f>
        <v>0.005341218574</v>
      </c>
      <c r="E2036" s="177">
        <f>IF($F$2030&gt;0,'Assumptions (Biomass)'!$V$14*Model!$F$2030*'Assumptions (Biomass)'!D$2/10^9,0)</f>
        <v>0.005425703162</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0.02618244399</v>
      </c>
      <c r="E2037" s="177">
        <f>IF($G$2030&gt;0,'Assumptions (Biomass)'!$V$14*Model!$G$2030*'Assumptions (Biomass)'!D$2/10^9,0)</f>
        <v>0.02659658413</v>
      </c>
      <c r="F2037" s="177">
        <f>IF($G$2030&gt;0,'Assumptions (Biomass)'!$V$14*Model!$G$2030*'Assumptions (Biomass)'!E$2/10^9,0)</f>
        <v>0.02709051564</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0.008191747912</v>
      </c>
      <c r="F2038" s="177">
        <f>IF($H$2030&gt;0,'Assumptions (Biomass)'!$V$14*Model!$H$2030*'Assumptions (Biomass)'!E$2/10^9,0)</f>
        <v>0.008343878819</v>
      </c>
      <c r="G2038" s="177">
        <f>IF($H$2030&gt;0,'Assumptions (Biomass)'!$V$14*Model!$H$2030*'Assumptions (Biomass)'!F$2/10^9,0)</f>
        <v>0.008568512747</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0.0663175823</v>
      </c>
      <c r="G2039" s="177">
        <f>IF($I$2030&gt;0,'Assumptions (Biomass)'!$V$14*Model!$I$2030*'Assumptions (Biomass)'!F$2/10^9,0)</f>
        <v>0.06810298443</v>
      </c>
      <c r="H2039" s="177">
        <f>IF($I$2030&gt;0,'Assumptions (Biomass)'!$V$14*Model!$I$2030*'Assumptions (Biomass)'!G$2/10^9,0)</f>
        <v>0.07022433083</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0.02392506806</v>
      </c>
      <c r="H2040" s="177">
        <f>IF($J$2030&gt;0,'Assumptions (Biomass)'!$V$14*Model!$J$2030*'Assumptions (Biomass)'!G$2/10^9,0)</f>
        <v>0.0246703123</v>
      </c>
      <c r="I2040" s="177">
        <f>IF($J$2030&gt;0,'Assumptions (Biomass)'!$V$14*Model!$J$2030*'Assumptions (Biomass)'!H$2/10^9,0)</f>
        <v>0.0254168883</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0.01101558131</v>
      </c>
      <c r="I2041" s="177">
        <f>IF($K$2030&gt;0,'Assumptions (Biomass)'!$V$14*Model!$K$2030*'Assumptions (Biomass)'!H$2/10^9,0)</f>
        <v>0.01134893617</v>
      </c>
      <c r="J2041" s="177">
        <f>IF($K$2030&gt;0,'Assumptions (Biomass)'!$V$14*Model!$K$2030*'Assumptions (Biomass)'!I$2/10^9,0)</f>
        <v>0.01165380337</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0.02056994681</v>
      </c>
      <c r="J2042" s="177">
        <f>IF($L$2030&gt;0,'Assumptions (Biomass)'!$V$14*Model!$L$2030*'Assumptions (Biomass)'!I$2/10^9,0)</f>
        <v>0.0211225186</v>
      </c>
      <c r="K2042" s="177">
        <f>IF($L$2030&gt;0,'Assumptions (Biomass)'!$V$14*Model!$L$2030*'Assumptions (Biomass)'!J$2/10^9,0)</f>
        <v>0.02153337875</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0.1331689822</v>
      </c>
      <c r="K2043" s="177">
        <f>IF($M$2030&gt;0,'Assumptions (Biomass)'!$V$14*Model!$M$2030*'Assumptions (Biomass)'!J$2/10^9,0)</f>
        <v>0.1357592902</v>
      </c>
      <c r="L2043" s="177">
        <f>IF($M$2030&gt;0,'Assumptions (Biomass)'!$V$14*Model!$M$2030*'Assumptions (Biomass)'!K$2/10^9,0)</f>
        <v>0.1367942329</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0.1220224796</v>
      </c>
      <c r="L2044" s="160">
        <f>IF($N$2030&gt;0,'Assumptions (Biomass)'!$V$14*Model!$N$2030*'Assumptions (Biomass)'!K$2/10^9,0)</f>
        <v>0.1229527016</v>
      </c>
      <c r="M2044" s="160">
        <f>IF($N$2030&gt;0,'Assumptions (Biomass)'!$V$14*Model!$N$2030*'Assumptions (Biomass)'!L$2/10^9,0)</f>
        <v>0.1243854114</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0.06160104926</v>
      </c>
      <c r="M2045" s="160">
        <f>IF($O$2030&gt;0,'Assumptions (Biomass)'!$V$14*Model!$O$2030*'Assumptions (Biomass)'!L$2/10^9,0)</f>
        <v>0.06231885722</v>
      </c>
      <c r="N2045" s="160">
        <f>IF($O$2030&gt;0,'Assumptions (Biomass)'!$V$14*Model!$O$2030*'Assumptions (Biomass)'!M$2/10^9,0)</f>
        <v>0.06362064493</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0.217106788</v>
      </c>
      <c r="N2046" s="177">
        <f>IF($P$2030&gt;0,'Assumptions (Biomass)'!$V$14*Model!$P$2030*'Assumptions (Biomass)'!M$2/10^9,0)</f>
        <v>0.2216419634</v>
      </c>
      <c r="O2046" s="177">
        <f>IF($P$2030&gt;0,'Assumptions (Biomass)'!$V$14*Model!$P$2030*'Assumptions (Biomass)'!N$2/10^9,0)</f>
        <v>0.2258927037</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0.124794342</v>
      </c>
      <c r="O2047" s="177">
        <f>IF($Q$2030&gt;0,'Assumptions (Biomass)'!$V$14*Model!$Q$2030*'Assumptions (Biomass)'!N$2/10^9,0)</f>
        <v>0.127187699</v>
      </c>
      <c r="P2047" s="177">
        <f>IF($Q$2030&gt;0,'Assumptions (Biomass)'!$V$14*Model!$Q$2030*'Assumptions (Biomass)'!O$2/10^9,0)</f>
        <v>0.1294197527</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0.06050931808</v>
      </c>
      <c r="P2048" s="178">
        <f>IF($R$2030&gt;0,'Assumptions (Biomass)'!$V$14*Model!$R$2030*'Assumptions (Biomass)'!O$2/10^9,0)</f>
        <v>0.0615712136</v>
      </c>
      <c r="Q2048" s="178">
        <f>IF($R$2030&gt;0,'Assumptions (Biomass)'!$V$14*Model!$R$2030*'Assumptions (Biomass)'!P$2/10^9,0)</f>
        <v>0.06271050416</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0.03926667418</v>
      </c>
      <c r="Q2049" s="160">
        <f>IF($S$2030&gt;0,'Assumptions (Biomass)'!$V$14*Model!$S$2030*'Assumptions (Biomass)'!P$2/10^9,0)</f>
        <v>0.03999324994</v>
      </c>
      <c r="R2049" s="160">
        <f>IF($S$2030&gt;0,'Assumptions (Biomass)'!$V$14*Model!$S$2030*'Assumptions (Biomass)'!Q$2/10^9,0)</f>
        <v>0.04040971628</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0.1822821596</v>
      </c>
      <c r="R2050" s="160">
        <f>IF($T$2030&gt;0,'Assumptions (Biomass)'!$V$14*Model!$T$2030*'Assumptions (Biomass)'!Q$2/10^9,0)</f>
        <v>0.1841803395</v>
      </c>
      <c r="S2050" s="160">
        <f>IF($T$2030&gt;0,'Assumptions (Biomass)'!$V$14*Model!$T$2030*'Assumptions (Biomass)'!R$2/10^9,0)</f>
        <v>0.1860871181</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0.007932100706</v>
      </c>
      <c r="D2084" s="279">
        <f>'Assumptions (Biomass)'!$V$5*Model!D2032</f>
        <v>0.01947973833</v>
      </c>
      <c r="E2084" s="279">
        <f>'Assumptions (Biomass)'!$V$5*Model!E2032</f>
        <v>0.02412842112</v>
      </c>
      <c r="F2084" s="279">
        <f>'Assumptions (Biomass)'!$V$5*Model!F2032</f>
        <v>0.06105118606</v>
      </c>
      <c r="G2084" s="279">
        <f>'Assumptions (Biomass)'!$V$5*Model!G2032</f>
        <v>0.06035793915</v>
      </c>
      <c r="H2084" s="279">
        <f>'Assumptions (Biomass)'!$V$5*Model!H2032</f>
        <v>0.06354613467</v>
      </c>
      <c r="I2084" s="279">
        <f>'Assumptions (Biomass)'!$V$5*Model!I2032</f>
        <v>0.03440146276</v>
      </c>
      <c r="J2084" s="279">
        <f>'Assumptions (Biomass)'!$V$5*Model!J2032</f>
        <v>0.09956718252</v>
      </c>
      <c r="K2084" s="279">
        <f>'Assumptions (Biomass)'!$V$5*Model!K2032</f>
        <v>0.1675890891</v>
      </c>
      <c r="L2084" s="279">
        <f>'Assumptions (Biomass)'!$V$5*Model!L2032</f>
        <v>0.1928087902</v>
      </c>
      <c r="M2084" s="279">
        <f>'Assumptions (Biomass)'!$V$5*Model!M2032</f>
        <v>0.242286634</v>
      </c>
      <c r="N2084" s="279">
        <f>'Assumptions (Biomass)'!$V$5*Model!N2032</f>
        <v>0.2460341702</v>
      </c>
      <c r="O2084" s="279">
        <f>'Assumptions (Biomass)'!$V$5*Model!O2032</f>
        <v>0.2481538325</v>
      </c>
      <c r="P2084" s="279">
        <f>'Assumptions (Biomass)'!$V$5*Model!P2032</f>
        <v>0.1381545843</v>
      </c>
      <c r="Q2084" s="279">
        <f>'Assumptions (Biomass)'!$V$5*Model!Q2032</f>
        <v>0.1709915482</v>
      </c>
      <c r="R2084" s="279">
        <f>'Assumptions (Biomass)'!$V$5*Model!R2032</f>
        <v>0.1347540335</v>
      </c>
      <c r="S2084" s="279">
        <f>'Assumptions (Biomass)'!$V$5*Model!S2032</f>
        <v>0.1116522708</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0.005288067137</v>
      </c>
      <c r="D2085" s="176">
        <f>'Assumptions (Biomass)'!$V$6*Model!D2032</f>
        <v>0.01298649222</v>
      </c>
      <c r="E2085" s="176">
        <f>'Assumptions (Biomass)'!$V$6*Model!E2032</f>
        <v>0.01608561408</v>
      </c>
      <c r="F2085" s="176">
        <f>'Assumptions (Biomass)'!$V$6*Model!F2032</f>
        <v>0.0407007907</v>
      </c>
      <c r="G2085" s="176">
        <f>'Assumptions (Biomass)'!$V$6*Model!G2032</f>
        <v>0.0402386261</v>
      </c>
      <c r="H2085" s="176">
        <f>'Assumptions (Biomass)'!$V$6*Model!H2032</f>
        <v>0.04236408978</v>
      </c>
      <c r="I2085" s="176">
        <f>'Assumptions (Biomass)'!$V$6*Model!I2032</f>
        <v>0.02293430851</v>
      </c>
      <c r="J2085" s="176">
        <f>'Assumptions (Biomass)'!$V$6*Model!J2032</f>
        <v>0.06637812168</v>
      </c>
      <c r="K2085" s="176">
        <f>'Assumptions (Biomass)'!$V$6*Model!K2032</f>
        <v>0.1117260594</v>
      </c>
      <c r="L2085" s="176">
        <f>'Assumptions (Biomass)'!$V$6*Model!L2032</f>
        <v>0.1285391935</v>
      </c>
      <c r="M2085" s="176">
        <f>'Assumptions (Biomass)'!$V$6*Model!M2032</f>
        <v>0.1615244226</v>
      </c>
      <c r="N2085" s="176">
        <f>'Assumptions (Biomass)'!$V$6*Model!N2032</f>
        <v>0.1640227801</v>
      </c>
      <c r="O2085" s="176">
        <f>'Assumptions (Biomass)'!$V$6*Model!O2032</f>
        <v>0.1654358883</v>
      </c>
      <c r="P2085" s="176">
        <f>'Assumptions (Biomass)'!$V$6*Model!P2032</f>
        <v>0.09210305618</v>
      </c>
      <c r="Q2085" s="176">
        <f>'Assumptions (Biomass)'!$V$6*Model!Q2032</f>
        <v>0.1139943655</v>
      </c>
      <c r="R2085" s="176">
        <f>'Assumptions (Biomass)'!$V$6*Model!R2032</f>
        <v>0.08983602231</v>
      </c>
      <c r="S2085" s="176">
        <f>'Assumptions (Biomass)'!$V$6*Model!S2032</f>
        <v>0.07443484723</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-0.0001742152528</v>
      </c>
      <c r="E2086" s="177">
        <f t="array" ref="E2086">SUM(IF(ISERROR(E2087:E2137),"",E2087:E2137))</f>
        <v>-0.0002617471257</v>
      </c>
      <c r="F2086" s="177">
        <f t="array" ref="F2086">SUM(IF(ISERROR(F2087:F2137),"",F2087:F2137))</f>
        <v>-0.0007273188342</v>
      </c>
      <c r="G2086" s="177">
        <f t="array" ref="G2086">SUM(IF(ISERROR(G2087:G2137),"",G2087:G2137))</f>
        <v>-0.003024784756</v>
      </c>
      <c r="H2086" s="177">
        <f t="array" ref="H2086">SUM(IF(ISERROR(H2087:H2137),"",H2087:H2137))</f>
        <v>-0.003879729598</v>
      </c>
      <c r="I2086" s="177">
        <f t="array" ref="I2086">SUM(IF(ISERROR(I2087:I2137),"",I2087:I2137))</f>
        <v>-0.009862155283</v>
      </c>
      <c r="J2086" s="177">
        <f t="array" ref="J2086">SUM(IF(ISERROR(J2087:J2137),"",J2087:J2137))</f>
        <v>-0.01242757363</v>
      </c>
      <c r="K2086" s="177">
        <f t="array" ref="K2086">SUM(IF(ISERROR(K2087:K2137),"",K2087:K2137))</f>
        <v>-0.0139817136</v>
      </c>
      <c r="L2086" s="177">
        <f t="array" ref="L2086">SUM(IF(ISERROR(L2087:L2137),"",L2087:L2137))</f>
        <v>-0.01643720265</v>
      </c>
      <c r="M2086" s="177">
        <f t="array" ref="M2086">SUM(IF(ISERROR(M2087:M2137),"",M2087:M2137))</f>
        <v>-0.02871317594</v>
      </c>
      <c r="N2086" s="177">
        <f t="array" ref="N2086">SUM(IF(ISERROR(N2087:N2137),"",N2087:N2137))</f>
        <v>-0.04054202751</v>
      </c>
      <c r="O2086" s="177">
        <f t="array" ref="O2086">SUM(IF(ISERROR(O2087:O2137),"",O2087:O2137))</f>
        <v>-0.04778130037</v>
      </c>
      <c r="P2086" s="177">
        <f t="array" ref="P2086">SUM(IF(ISERROR(P2087:P2137),"",P2087:P2137))</f>
        <v>-0.06888198623</v>
      </c>
      <c r="Q2086" s="177">
        <f t="array" ref="Q2086">SUM(IF(ISERROR(Q2087:Q2137),"",Q2087:Q2137))</f>
        <v>-0.08296001579</v>
      </c>
      <c r="R2086" s="177">
        <f t="array" ref="R2086">SUM(IF(ISERROR(R2087:R2137),"",R2087:R2137))</f>
        <v>-0.09213624195</v>
      </c>
      <c r="S2086" s="177">
        <f t="array" ref="S2086">SUM(IF(ISERROR(S2087:S2137),"",S2087:S2137))</f>
        <v>-0.09955381581</v>
      </c>
      <c r="T2086" s="177">
        <f t="array" ref="T2086">SUM(IF(ISERROR(T2087:T2137),"",T2087:T2137))</f>
        <v>-0.1197788526</v>
      </c>
      <c r="U2086" s="177">
        <f t="array" ref="U2086">SUM(IF(ISERROR(U2087:U2137),"",U2087:U2137))</f>
        <v>-0.1245593946</v>
      </c>
      <c r="V2086" s="177">
        <f t="array" ref="V2086">SUM(IF(ISERROR(V2087:V2137),"",V2087:V2137))</f>
        <v>-0.1259367656</v>
      </c>
      <c r="W2086" s="177">
        <f t="array" ref="W2086">SUM(IF(ISERROR(W2087:W2137),"",W2087:W2137))</f>
        <v>-0.1304920264</v>
      </c>
      <c r="X2086" s="177">
        <f t="array" ref="X2086">SUM(IF(ISERROR(X2087:X2137),"",X2087:X2137))</f>
        <v>-0.1250598795</v>
      </c>
      <c r="Y2086" s="177">
        <f t="array" ref="Y2086">SUM(IF(ISERROR(Y2087:Y2137),"",Y2087:Y2137))</f>
        <v>-0.1267939082</v>
      </c>
      <c r="Z2086" s="177">
        <f t="array" ref="Z2086">SUM(IF(ISERROR(Z2087:Z2137),"",Z2087:Z2137))</f>
        <v>-0.1308832664</v>
      </c>
      <c r="AA2086" s="177">
        <f t="array" ref="AA2086">SUM(IF(ISERROR(AA2087:AA2137),"",AA2087:AA2137))</f>
        <v>-0.1335069274</v>
      </c>
      <c r="AB2086" s="177">
        <f t="array" ref="AB2086">SUM(IF(ISERROR(AB2087:AB2137),"",AB2087:AB2137))</f>
        <v>-0.1167902089</v>
      </c>
      <c r="AC2086" s="177">
        <f t="array" ref="AC2086">SUM(IF(ISERROR(AC2087:AC2137),"",AC2087:AC2137))</f>
        <v>-0.1013459912</v>
      </c>
      <c r="AD2086" s="177">
        <f t="array" ref="AD2086">SUM(IF(ISERROR(AD2087:AD2137),"",AD2087:AD2137))</f>
        <v>-0.09550149351</v>
      </c>
      <c r="AE2086" s="177">
        <f t="array" ref="AE2086">SUM(IF(ISERROR(AE2087:AE2137),"",AE2087:AE2137))</f>
        <v>-0.06226445889</v>
      </c>
      <c r="AF2086" s="177">
        <f t="array" ref="AF2086">SUM(IF(ISERROR(AF2087:AF2137),"",AF2087:AF2137))</f>
        <v>-0.04354593435</v>
      </c>
      <c r="AG2086" s="177">
        <f t="array" ref="AG2086">SUM(IF(ISERROR(AG2087:AG2137),"",AG2087:AG2137))</f>
        <v>-0.0351121963</v>
      </c>
      <c r="AH2086" s="177">
        <f t="array" ref="AH2086">SUM(IF(ISERROR(AH2087:AH2137),"",AH2087:AH2137))</f>
        <v>-0.02997887917</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-0.0001742152528</v>
      </c>
      <c r="E2088" s="177">
        <f>IF($D$2030&gt;0,PPMT('Assumptions (Biomass)'!$V$7,Model!X$1,'Assumptions (Biomass)'!$V$10,'Assumptions (Biomass)'!$V$5*Model!$D$2030*'Assumptions (Biomass)'!$B$2/10^9),0)</f>
        <v>-0.0001824904774</v>
      </c>
      <c r="F2088" s="177">
        <f>IF($D$2030&gt;0,PPMT('Assumptions (Biomass)'!$V$7,Model!Y$1,'Assumptions (Biomass)'!$V$10,'Assumptions (Biomass)'!$V$5*Model!$D$2030*'Assumptions (Biomass)'!$B$2/10^9),0)</f>
        <v>-0.000191158775</v>
      </c>
      <c r="G2088" s="177">
        <f>IF($D$2030&gt;0,PPMT('Assumptions (Biomass)'!$V$7,Model!Z$1,'Assumptions (Biomass)'!$V$10,'Assumptions (Biomass)'!$V$5*Model!$D$2030*'Assumptions (Biomass)'!$B$2/10^9),0)</f>
        <v>-0.0002002388168</v>
      </c>
      <c r="H2088" s="177">
        <f>IF($D$2030&gt;0,PPMT('Assumptions (Biomass)'!$V$7,Model!AA$1,'Assumptions (Biomass)'!$V$10,'Assumptions (Biomass)'!$V$5*Model!$D$2030*'Assumptions (Biomass)'!$B$2/10^9),0)</f>
        <v>-0.0002097501606</v>
      </c>
      <c r="I2088" s="177">
        <f>IF($D$2030&gt;0,PPMT('Assumptions (Biomass)'!$V$7,Model!AB$1,'Assumptions (Biomass)'!$V$10,'Assumptions (Biomass)'!$V$5*Model!$D$2030*'Assumptions (Biomass)'!$B$2/10^9),0)</f>
        <v>-0.0002197132933</v>
      </c>
      <c r="J2088" s="177">
        <f>IF($D$2030&gt;0,PPMT('Assumptions (Biomass)'!$V$7,Model!AC$1,'Assumptions (Biomass)'!$V$10,'Assumptions (Biomass)'!$V$5*Model!$D$2030*'Assumptions (Biomass)'!$B$2/10^9),0)</f>
        <v>-0.0002301496747</v>
      </c>
      <c r="K2088" s="177">
        <f>IF($D$2030&gt;0,PPMT('Assumptions (Biomass)'!$V$7,Model!AD$1,'Assumptions (Biomass)'!$V$10,'Assumptions (Biomass)'!$V$5*Model!$D$2030*'Assumptions (Biomass)'!$B$2/10^9),0)</f>
        <v>-0.0002410817842</v>
      </c>
      <c r="L2088" s="177">
        <f>IF($D$2030&gt;0,PPMT('Assumptions (Biomass)'!$V$7,Model!AE$1,'Assumptions (Biomass)'!$V$10,'Assumptions (Biomass)'!$V$5*Model!$D$2030*'Assumptions (Biomass)'!$B$2/10^9),0)</f>
        <v>-0.000252533169</v>
      </c>
      <c r="M2088" s="177">
        <f>IF($D$2030&gt;0,PPMT('Assumptions (Biomass)'!$V$7,Model!AF$1,'Assumptions (Biomass)'!$V$10,'Assumptions (Biomass)'!$V$5*Model!$D$2030*'Assumptions (Biomass)'!$B$2/10^9),0)</f>
        <v>-0.0002645284945</v>
      </c>
      <c r="N2088" s="177">
        <f>IF($D$2030&gt;0,PPMT('Assumptions (Biomass)'!$V$7,Model!AG$1,'Assumptions (Biomass)'!$V$10,'Assumptions (Biomass)'!$V$5*Model!$D$2030*'Assumptions (Biomass)'!$B$2/10^9),0)</f>
        <v>-0.000277093598</v>
      </c>
      <c r="O2088" s="177">
        <f>IF($D$2030&gt;0,PPMT('Assumptions (Biomass)'!$V$7,Model!AH$1,'Assumptions (Biomass)'!$V$10,'Assumptions (Biomass)'!$V$5*Model!$D$2030*'Assumptions (Biomass)'!$B$2/10^9),0)</f>
        <v>-0.0002902555439</v>
      </c>
      <c r="P2088" s="177">
        <f>IF($D$2030&gt;0,PPMT('Assumptions (Biomass)'!$V$7,Model!AI$1,'Assumptions (Biomass)'!$V$10,'Assumptions (Biomass)'!$V$5*Model!$D$2030*'Assumptions (Biomass)'!$B$2/10^9),0)</f>
        <v>-0.0003040426823</v>
      </c>
      <c r="Q2088" s="177">
        <f>IF($D$2030&gt;0,PPMT('Assumptions (Biomass)'!$V$7,Model!AJ$1,'Assumptions (Biomass)'!$V$10,'Assumptions (Biomass)'!$V$5*Model!$D$2030*'Assumptions (Biomass)'!$B$2/10^9),0)</f>
        <v>-0.0003184847097</v>
      </c>
      <c r="R2088" s="177">
        <f>IF($D$2030&gt;0,PPMT('Assumptions (Biomass)'!$V$7,Model!AK$1,'Assumptions (Biomass)'!$V$10,'Assumptions (Biomass)'!$V$5*Model!$D$2030*'Assumptions (Biomass)'!$B$2/10^9),0)</f>
        <v>-0.0003336127334</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-0.00007925664839</v>
      </c>
      <c r="F2089" s="160">
        <f>IF($E$2030&gt;0,PPMT('Assumptions (Biomass)'!$V$7,Model!X$1,'Assumptions (Biomass)'!$V$10,'Assumptions (Biomass)'!$V$5*Model!$E$2030*AVERAGE('Assumptions (Biomass)'!$B$2:$C$2)/10^9),0)</f>
        <v>-0.00008302133919</v>
      </c>
      <c r="G2089" s="160">
        <f>IF($E$2030&gt;0,PPMT('Assumptions (Biomass)'!$V$7,Model!Y$1,'Assumptions (Biomass)'!$V$10,'Assumptions (Biomass)'!$V$5*Model!$E$2030*AVERAGE('Assumptions (Biomass)'!$B$2:$C$2)/10^9),0)</f>
        <v>-0.0000869648528</v>
      </c>
      <c r="H2089" s="160">
        <f>IF($E$2030&gt;0,PPMT('Assumptions (Biomass)'!$V$7,Model!Z$1,'Assumptions (Biomass)'!$V$10,'Assumptions (Biomass)'!$V$5*Model!$E$2030*AVERAGE('Assumptions (Biomass)'!$B$2:$C$2)/10^9),0)</f>
        <v>-0.00009109568331</v>
      </c>
      <c r="I2089" s="160">
        <f>IF($E$2030&gt;0,PPMT('Assumptions (Biomass)'!$V$7,Model!AA$1,'Assumptions (Biomass)'!$V$10,'Assumptions (Biomass)'!$V$5*Model!$E$2030*AVERAGE('Assumptions (Biomass)'!$B$2:$C$2)/10^9),0)</f>
        <v>-0.00009542272827</v>
      </c>
      <c r="J2089" s="160">
        <f>IF($E$2030&gt;0,PPMT('Assumptions (Biomass)'!$V$7,Model!AB$1,'Assumptions (Biomass)'!$V$10,'Assumptions (Biomass)'!$V$5*Model!$E$2030*AVERAGE('Assumptions (Biomass)'!$B$2:$C$2)/10^9),0)</f>
        <v>-0.00009995530786</v>
      </c>
      <c r="K2089" s="160">
        <f>IF($E$2030&gt;0,PPMT('Assumptions (Biomass)'!$V$7,Model!AC$1,'Assumptions (Biomass)'!$V$10,'Assumptions (Biomass)'!$V$5*Model!$E$2030*AVERAGE('Assumptions (Biomass)'!$B$2:$C$2)/10^9),0)</f>
        <v>-0.000104703185</v>
      </c>
      <c r="L2089" s="160">
        <f>IF($E$2030&gt;0,PPMT('Assumptions (Biomass)'!$V$7,Model!AD$1,'Assumptions (Biomass)'!$V$10,'Assumptions (Biomass)'!$V$5*Model!$E$2030*AVERAGE('Assumptions (Biomass)'!$B$2:$C$2)/10^9),0)</f>
        <v>-0.0001096765863</v>
      </c>
      <c r="M2089" s="160">
        <f>IF($E$2030&gt;0,PPMT('Assumptions (Biomass)'!$V$7,Model!AE$1,'Assumptions (Biomass)'!$V$10,'Assumptions (Biomass)'!$V$5*Model!$E$2030*AVERAGE('Assumptions (Biomass)'!$B$2:$C$2)/10^9),0)</f>
        <v>-0.0001148862241</v>
      </c>
      <c r="N2089" s="177">
        <f>IF($E$2030&gt;0,PPMT('Assumptions (Biomass)'!$V$7,Model!AF$1,'Assumptions (Biomass)'!$V$10,'Assumptions (Biomass)'!$V$5*Model!$E$2030*AVERAGE('Assumptions (Biomass)'!$B$2:$C$2)/10^9),0)</f>
        <v>-0.0001203433198</v>
      </c>
      <c r="O2089" s="160">
        <f>IF($E$2030&gt;0,PPMT('Assumptions (Biomass)'!$V$7,Model!AG$1,'Assumptions (Biomass)'!$V$10,'Assumptions (Biomass)'!$V$5*Model!$E$2030*AVERAGE('Assumptions (Biomass)'!$B$2:$C$2)/10^9),0)</f>
        <v>-0.0001260596274</v>
      </c>
      <c r="P2089" s="160">
        <f>IF($E$2030&gt;0,PPMT('Assumptions (Biomass)'!$V$7,Model!AH$1,'Assumptions (Biomass)'!$V$10,'Assumptions (Biomass)'!$V$5*Model!$E$2030*AVERAGE('Assumptions (Biomass)'!$B$2:$C$2)/10^9),0)</f>
        <v>-0.0001320474598</v>
      </c>
      <c r="Q2089" s="160">
        <f>IF($E$2030&gt;0,PPMT('Assumptions (Biomass)'!$V$7,Model!AI$1,'Assumptions (Biomass)'!$V$10,'Assumptions (Biomass)'!$V$5*Model!$E$2030*AVERAGE('Assumptions (Biomass)'!$B$2:$C$2)/10^9),0)</f>
        <v>-0.0001383197141</v>
      </c>
      <c r="R2089" s="160">
        <f>IF($E$2030&gt;0,PPMT('Assumptions (Biomass)'!$V$7,Model!AJ$1,'Assumptions (Biomass)'!$V$10,'Assumptions (Biomass)'!$V$5*Model!$E$2030*AVERAGE('Assumptions (Biomass)'!$B$2:$C$2)/10^9),0)</f>
        <v>-0.0001448899005</v>
      </c>
      <c r="S2089" s="160">
        <f>IF($E$2030&gt;0,PPMT('Assumptions (Biomass)'!$V$7,Model!AK$1,'Assumptions (Biomass)'!$V$10,'Assumptions (Biomass)'!$V$5*Model!$E$2030*AVERAGE('Assumptions (Biomass)'!$B$2:$C$2)/10^9),0)</f>
        <v>-0.0001517721708</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-0.00045313872</v>
      </c>
      <c r="G2090" s="160">
        <f>IF($F$2030&gt;0,PPMT('Assumptions (Biomass)'!$V$7,Model!X$1,'Assumptions (Biomass)'!$V$10,'Assumptions (Biomass)'!$V$5*Model!$F$2030*AVERAGE('Assumptions (Biomass)'!$B$2:$D$2)/10^9),0)</f>
        <v>-0.0004746628092</v>
      </c>
      <c r="H2090" s="160">
        <f>IF($F$2030&gt;0,PPMT('Assumptions (Biomass)'!$V$7,Model!Y$1,'Assumptions (Biomass)'!$V$10,'Assumptions (Biomass)'!$V$5*Model!$F$2030*AVERAGE('Assumptions (Biomass)'!$B$2:$D$2)/10^9),0)</f>
        <v>-0.0004972092926</v>
      </c>
      <c r="I2090" s="160">
        <f>IF($F$2030&gt;0,PPMT('Assumptions (Biomass)'!$V$7,Model!Z$1,'Assumptions (Biomass)'!$V$10,'Assumptions (Biomass)'!$V$5*Model!$F$2030*AVERAGE('Assumptions (Biomass)'!$B$2:$D$2)/10^9),0)</f>
        <v>-0.000520826734</v>
      </c>
      <c r="J2090" s="160">
        <f>IF($F$2030&gt;0,PPMT('Assumptions (Biomass)'!$V$7,Model!AA$1,'Assumptions (Biomass)'!$V$10,'Assumptions (Biomass)'!$V$5*Model!$F$2030*AVERAGE('Assumptions (Biomass)'!$B$2:$D$2)/10^9),0)</f>
        <v>-0.0005455660039</v>
      </c>
      <c r="K2090" s="160">
        <f>IF($F$2030&gt;0,PPMT('Assumptions (Biomass)'!$V$7,Model!AB$1,'Assumptions (Biomass)'!$V$10,'Assumptions (Biomass)'!$V$5*Model!$F$2030*AVERAGE('Assumptions (Biomass)'!$B$2:$D$2)/10^9),0)</f>
        <v>-0.0005714803891</v>
      </c>
      <c r="L2090" s="160">
        <f>IF($F$2030&gt;0,PPMT('Assumptions (Biomass)'!$V$7,Model!AC$1,'Assumptions (Biomass)'!$V$10,'Assumptions (Biomass)'!$V$5*Model!$F$2030*AVERAGE('Assumptions (Biomass)'!$B$2:$D$2)/10^9),0)</f>
        <v>-0.0005986257076</v>
      </c>
      <c r="M2090" s="160">
        <f>IF($F$2030&gt;0,PPMT('Assumptions (Biomass)'!$V$7,Model!AD$1,'Assumptions (Biomass)'!$V$10,'Assumptions (Biomass)'!$V$5*Model!$F$2030*AVERAGE('Assumptions (Biomass)'!$B$2:$D$2)/10^9),0)</f>
        <v>-0.0006270604287</v>
      </c>
      <c r="N2090" s="177">
        <f>IF($F$2030&gt;0,PPMT('Assumptions (Biomass)'!$V$7,Model!AE$1,'Assumptions (Biomass)'!$V$10,'Assumptions (Biomass)'!$V$5*Model!$F$2030*AVERAGE('Assumptions (Biomass)'!$B$2:$D$2)/10^9),0)</f>
        <v>-0.0006568457991</v>
      </c>
      <c r="O2090" s="160">
        <f>IF($F$2030&gt;0,PPMT('Assumptions (Biomass)'!$V$7,Model!AF$1,'Assumptions (Biomass)'!$V$10,'Assumptions (Biomass)'!$V$5*Model!$F$2030*AVERAGE('Assumptions (Biomass)'!$B$2:$D$2)/10^9),0)</f>
        <v>-0.0006880459745</v>
      </c>
      <c r="P2090" s="160">
        <f>IF($F$2030&gt;0,PPMT('Assumptions (Biomass)'!$V$7,Model!AG$1,'Assumptions (Biomass)'!$V$10,'Assumptions (Biomass)'!$V$5*Model!$F$2030*AVERAGE('Assumptions (Biomass)'!$B$2:$D$2)/10^9),0)</f>
        <v>-0.0007207281583</v>
      </c>
      <c r="Q2090" s="160">
        <f>IF($F$2030&gt;0,PPMT('Assumptions (Biomass)'!$V$7,Model!AH$1,'Assumptions (Biomass)'!$V$10,'Assumptions (Biomass)'!$V$5*Model!$F$2030*AVERAGE('Assumptions (Biomass)'!$B$2:$D$2)/10^9),0)</f>
        <v>-0.0007549627458</v>
      </c>
      <c r="R2090" s="160">
        <f>IF($F$2030&gt;0,PPMT('Assumptions (Biomass)'!$V$7,Model!AI$1,'Assumptions (Biomass)'!$V$10,'Assumptions (Biomass)'!$V$5*Model!$F$2030*AVERAGE('Assumptions (Biomass)'!$B$2:$D$2)/10^9),0)</f>
        <v>-0.0007908234763</v>
      </c>
      <c r="S2090" s="160">
        <f>IF($F$2030&gt;0,PPMT('Assumptions (Biomass)'!$V$7,Model!AJ$1,'Assumptions (Biomass)'!$V$10,'Assumptions (Biomass)'!$V$5*Model!$F$2030*AVERAGE('Assumptions (Biomass)'!$B$2:$D$2)/10^9),0)</f>
        <v>-0.0008283875914</v>
      </c>
      <c r="T2090" s="160">
        <f>IF($F$2030&gt;0,PPMT('Assumptions (Biomass)'!$V$7,Model!AK$1,'Assumptions (Biomass)'!$V$10,'Assumptions (Biomass)'!$V$5*Model!$F$2030*AVERAGE('Assumptions (Biomass)'!$B$2:$D$2)/10^9),0)</f>
        <v>-0.000867736002</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-0.002262918277</v>
      </c>
      <c r="H2091" s="160">
        <f>IF($G$2030&gt;0,PPMT('Assumptions (Biomass)'!$V$7,Model!X$1,'Assumptions (Biomass)'!$V$10,'Assumptions (Biomass)'!$V$5*Model!$G$2030*AVERAGE('Assumptions (Biomass)'!$C$2:$E$2)/10^9),0)</f>
        <v>-0.002370406895</v>
      </c>
      <c r="I2091" s="160">
        <f>IF($G$2030&gt;0,PPMT('Assumptions (Biomass)'!$V$7,Model!Y$1,'Assumptions (Biomass)'!$V$10,'Assumptions (Biomass)'!$V$5*Model!$G$2030*AVERAGE('Assumptions (Biomass)'!$C$2:$E$2)/10^9),0)</f>
        <v>-0.002483001222</v>
      </c>
      <c r="J2091" s="160">
        <f>IF($G$2030&gt;0,PPMT('Assumptions (Biomass)'!$V$7,Model!Z$1,'Assumptions (Biomass)'!$V$10,'Assumptions (Biomass)'!$V$5*Model!$G$2030*AVERAGE('Assumptions (Biomass)'!$C$2:$E$2)/10^9),0)</f>
        <v>-0.002600943781</v>
      </c>
      <c r="K2091" s="160">
        <f>IF($G$2030&gt;0,PPMT('Assumptions (Biomass)'!$V$7,Model!AA$1,'Assumptions (Biomass)'!$V$10,'Assumptions (Biomass)'!$V$5*Model!$G$2030*AVERAGE('Assumptions (Biomass)'!$C$2:$E$2)/10^9),0)</f>
        <v>-0.00272448861</v>
      </c>
      <c r="L2091" s="160">
        <f>IF($G$2030&gt;0,PPMT('Assumptions (Biomass)'!$V$7,Model!AB$1,'Assumptions (Biomass)'!$V$10,'Assumptions (Biomass)'!$V$5*Model!$G$2030*AVERAGE('Assumptions (Biomass)'!$C$2:$E$2)/10^9),0)</f>
        <v>-0.002853901819</v>
      </c>
      <c r="M2091" s="160">
        <f>IF($G$2030&gt;0,PPMT('Assumptions (Biomass)'!$V$7,Model!AC$1,'Assumptions (Biomass)'!$V$10,'Assumptions (Biomass)'!$V$5*Model!$G$2030*AVERAGE('Assumptions (Biomass)'!$C$2:$E$2)/10^9),0)</f>
        <v>-0.002989462156</v>
      </c>
      <c r="N2091" s="160">
        <f>IF($G$2030&gt;0,PPMT('Assumptions (Biomass)'!$V$7,Model!AD$1,'Assumptions (Biomass)'!$V$10,'Assumptions (Biomass)'!$V$5*Model!$G$2030*AVERAGE('Assumptions (Biomass)'!$C$2:$E$2)/10^9),0)</f>
        <v>-0.003131461608</v>
      </c>
      <c r="O2091" s="160">
        <f>IF($G$2030&gt;0,PPMT('Assumptions (Biomass)'!$V$7,Model!AE$1,'Assumptions (Biomass)'!$V$10,'Assumptions (Biomass)'!$V$5*Model!$G$2030*AVERAGE('Assumptions (Biomass)'!$C$2:$E$2)/10^9),0)</f>
        <v>-0.003280206034</v>
      </c>
      <c r="P2091" s="160">
        <f>IF($G$2030&gt;0,PPMT('Assumptions (Biomass)'!$V$7,Model!AF$1,'Assumptions (Biomass)'!$V$10,'Assumptions (Biomass)'!$V$5*Model!$G$2030*AVERAGE('Assumptions (Biomass)'!$C$2:$E$2)/10^9),0)</f>
        <v>-0.003436015821</v>
      </c>
      <c r="Q2091" s="160">
        <f>IF($G$2030&gt;0,PPMT('Assumptions (Biomass)'!$V$7,Model!AG$1,'Assumptions (Biomass)'!$V$10,'Assumptions (Biomass)'!$V$5*Model!$G$2030*AVERAGE('Assumptions (Biomass)'!$C$2:$E$2)/10^9),0)</f>
        <v>-0.003599226572</v>
      </c>
      <c r="R2091" s="160">
        <f>IF($G$2030&gt;0,PPMT('Assumptions (Biomass)'!$V$7,Model!AH$1,'Assumptions (Biomass)'!$V$10,'Assumptions (Biomass)'!$V$5*Model!$G$2030*AVERAGE('Assumptions (Biomass)'!$C$2:$E$2)/10^9),0)</f>
        <v>-0.003770189835</v>
      </c>
      <c r="S2091" s="160">
        <f>IF($G$2030&gt;0,PPMT('Assumptions (Biomass)'!$V$7,Model!AI$1,'Assumptions (Biomass)'!$V$10,'Assumptions (Biomass)'!$V$5*Model!$G$2030*AVERAGE('Assumptions (Biomass)'!$C$2:$E$2)/10^9),0)</f>
        <v>-0.003949273852</v>
      </c>
      <c r="T2091" s="160">
        <f>IF($G$2030&gt;0,PPMT('Assumptions (Biomass)'!$V$7,Model!AJ$1,'Assumptions (Biomass)'!$V$10,'Assumptions (Biomass)'!$V$5*Model!$G$2030*AVERAGE('Assumptions (Biomass)'!$C$2:$E$2)/10^9),0)</f>
        <v>-0.00413686436</v>
      </c>
      <c r="U2091" s="160">
        <f>IF($G$2030&gt;0,PPMT('Assumptions (Biomass)'!$V$7,Model!AK$1,'Assumptions (Biomass)'!$V$10,'Assumptions (Biomass)'!$V$5*Model!$G$2030*AVERAGE('Assumptions (Biomass)'!$C$2:$E$2)/10^9),0)</f>
        <v>-0.004333365417</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-0.0007112675667</v>
      </c>
      <c r="I2092" s="160">
        <f>IF($H$2030&gt;0,PPMT('Assumptions (Biomass)'!$V$7,Model!X$1,'Assumptions (Biomass)'!$V$10,'Assumptions (Biomass)'!$V$5*Model!$H$2030*AVERAGE('Assumptions (Biomass)'!$D$2:$F$2)/10^9),0)</f>
        <v>-0.0007450527761</v>
      </c>
      <c r="J2092" s="160">
        <f>IF($H$2030&gt;0,PPMT('Assumptions (Biomass)'!$V$7,Model!Y$1,'Assumptions (Biomass)'!$V$10,'Assumptions (Biomass)'!$V$5*Model!$H$2030*AVERAGE('Assumptions (Biomass)'!$D$2:$F$2)/10^9),0)</f>
        <v>-0.000780442783</v>
      </c>
      <c r="K2092" s="160">
        <f>IF($H$2030&gt;0,PPMT('Assumptions (Biomass)'!$V$7,Model!Z$1,'Assumptions (Biomass)'!$V$10,'Assumptions (Biomass)'!$V$5*Model!$H$2030*AVERAGE('Assumptions (Biomass)'!$D$2:$F$2)/10^9),0)</f>
        <v>-0.0008175138152</v>
      </c>
      <c r="L2092" s="160">
        <f>IF($H$2030&gt;0,PPMT('Assumptions (Biomass)'!$V$7,Model!AA$1,'Assumptions (Biomass)'!$V$10,'Assumptions (Biomass)'!$V$5*Model!$H$2030*AVERAGE('Assumptions (Biomass)'!$D$2:$F$2)/10^9),0)</f>
        <v>-0.0008563457214</v>
      </c>
      <c r="M2092" s="160">
        <f>IF($H$2030&gt;0,PPMT('Assumptions (Biomass)'!$V$7,Model!AB$1,'Assumptions (Biomass)'!$V$10,'Assumptions (Biomass)'!$V$5*Model!$H$2030*AVERAGE('Assumptions (Biomass)'!$D$2:$F$2)/10^9),0)</f>
        <v>-0.0008970221432</v>
      </c>
      <c r="N2092" s="160">
        <f>IF($H$2030&gt;0,PPMT('Assumptions (Biomass)'!$V$7,Model!AC$1,'Assumptions (Biomass)'!$V$10,'Assumptions (Biomass)'!$V$5*Model!$H$2030*AVERAGE('Assumptions (Biomass)'!$D$2:$F$2)/10^9),0)</f>
        <v>-0.000939630695</v>
      </c>
      <c r="O2092" s="160">
        <f>IF($H$2030&gt;0,PPMT('Assumptions (Biomass)'!$V$7,Model!AD$1,'Assumptions (Biomass)'!$V$10,'Assumptions (Biomass)'!$V$5*Model!$H$2030*AVERAGE('Assumptions (Biomass)'!$D$2:$F$2)/10^9),0)</f>
        <v>-0.000984263153</v>
      </c>
      <c r="P2092" s="160">
        <f>IF($H$2030&gt;0,PPMT('Assumptions (Biomass)'!$V$7,Model!AE$1,'Assumptions (Biomass)'!$V$10,'Assumptions (Biomass)'!$V$5*Model!$H$2030*AVERAGE('Assumptions (Biomass)'!$D$2:$F$2)/10^9),0)</f>
        <v>-0.001031015653</v>
      </c>
      <c r="Q2092" s="160">
        <f>IF($H$2030&gt;0,PPMT('Assumptions (Biomass)'!$V$7,Model!AF$1,'Assumptions (Biomass)'!$V$10,'Assumptions (Biomass)'!$V$5*Model!$H$2030*AVERAGE('Assumptions (Biomass)'!$D$2:$F$2)/10^9),0)</f>
        <v>-0.001079988896</v>
      </c>
      <c r="R2092" s="160">
        <f>IF($H$2030&gt;0,PPMT('Assumptions (Biomass)'!$V$7,Model!AG$1,'Assumptions (Biomass)'!$V$10,'Assumptions (Biomass)'!$V$5*Model!$H$2030*AVERAGE('Assumptions (Biomass)'!$D$2:$F$2)/10^9),0)</f>
        <v>-0.001131288369</v>
      </c>
      <c r="S2092" s="160">
        <f>IF($H$2030&gt;0,PPMT('Assumptions (Biomass)'!$V$7,Model!AH$1,'Assumptions (Biomass)'!$V$10,'Assumptions (Biomass)'!$V$5*Model!$H$2030*AVERAGE('Assumptions (Biomass)'!$D$2:$F$2)/10^9),0)</f>
        <v>-0.001185024566</v>
      </c>
      <c r="T2092" s="160">
        <f>IF($H$2030&gt;0,PPMT('Assumptions (Biomass)'!$V$7,Model!AI$1,'Assumptions (Biomass)'!$V$10,'Assumptions (Biomass)'!$V$5*Model!$H$2030*AVERAGE('Assumptions (Biomass)'!$D$2:$F$2)/10^9),0)</f>
        <v>-0.001241313233</v>
      </c>
      <c r="U2092" s="160">
        <f>IF($H$2030&gt;0,PPMT('Assumptions (Biomass)'!$V$7,Model!AJ$1,'Assumptions (Biomass)'!$V$10,'Assumptions (Biomass)'!$V$5*Model!$H$2030*AVERAGE('Assumptions (Biomass)'!$D$2:$F$2)/10^9),0)</f>
        <v>-0.001300275612</v>
      </c>
      <c r="V2092" s="160">
        <f>IF($H$2030&gt;0,PPMT('Assumptions (Biomass)'!$V$7,Model!AK$1,'Assumptions (Biomass)'!$V$10,'Assumptions (Biomass)'!$V$5*Model!$H$2030*AVERAGE('Assumptions (Biomass)'!$D$2:$F$2)/10^9),0)</f>
        <v>-0.001362038703</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-0.005798138529</v>
      </c>
      <c r="J2093" s="160">
        <f>IF($I$2030&gt;0,PPMT('Assumptions (Biomass)'!$V$7,Model!X$1,'Assumptions (Biomass)'!$V$10,'Assumptions (Biomass)'!$V$5*Model!$I$2030*AVERAGE('Assumptions (Biomass)'!$E$2:$G$2)/10^9),0)</f>
        <v>-0.006073550109</v>
      </c>
      <c r="K2093" s="160">
        <f>IF($I$2030&gt;0,PPMT('Assumptions (Biomass)'!$V$7,Model!Y$1,'Assumptions (Biomass)'!$V$10,'Assumptions (Biomass)'!$V$5*Model!$I$2030*AVERAGE('Assumptions (Biomass)'!$E$2:$G$2)/10^9),0)</f>
        <v>-0.006362043739</v>
      </c>
      <c r="L2093" s="160">
        <f>IF($I$2030&gt;0,PPMT('Assumptions (Biomass)'!$V$7,Model!Z$1,'Assumptions (Biomass)'!$V$10,'Assumptions (Biomass)'!$V$5*Model!$I$2030*AVERAGE('Assumptions (Biomass)'!$E$2:$G$2)/10^9),0)</f>
        <v>-0.006664240817</v>
      </c>
      <c r="M2093" s="160">
        <f>IF($I$2030&gt;0,PPMT('Assumptions (Biomass)'!$V$7,Model!AA$1,'Assumptions (Biomass)'!$V$10,'Assumptions (Biomass)'!$V$5*Model!$I$2030*AVERAGE('Assumptions (Biomass)'!$E$2:$G$2)/10^9),0)</f>
        <v>-0.006980792255</v>
      </c>
      <c r="N2093" s="160">
        <f>IF($I$2030&gt;0,PPMT('Assumptions (Biomass)'!$V$7,Model!AB$1,'Assumptions (Biomass)'!$V$10,'Assumptions (Biomass)'!$V$5*Model!$I$2030*AVERAGE('Assumptions (Biomass)'!$E$2:$G$2)/10^9),0)</f>
        <v>-0.007312379888</v>
      </c>
      <c r="O2093" s="160">
        <f>IF($I$2030&gt;0,PPMT('Assumptions (Biomass)'!$V$7,Model!AC$1,'Assumptions (Biomass)'!$V$10,'Assumptions (Biomass)'!$V$5*Model!$I$2030*AVERAGE('Assumptions (Biomass)'!$E$2:$G$2)/10^9),0)</f>
        <v>-0.007659717932</v>
      </c>
      <c r="P2093" s="160">
        <f>IF($I$2030&gt;0,PPMT('Assumptions (Biomass)'!$V$7,Model!AD$1,'Assumptions (Biomass)'!$V$10,'Assumptions (Biomass)'!$V$5*Model!$I$2030*AVERAGE('Assumptions (Biomass)'!$E$2:$G$2)/10^9),0)</f>
        <v>-0.008023554534</v>
      </c>
      <c r="Q2093" s="160">
        <f>IF($I$2030&gt;0,PPMT('Assumptions (Biomass)'!$V$7,Model!AE$1,'Assumptions (Biomass)'!$V$10,'Assumptions (Biomass)'!$V$5*Model!$I$2030*AVERAGE('Assumptions (Biomass)'!$E$2:$G$2)/10^9),0)</f>
        <v>-0.008404673374</v>
      </c>
      <c r="R2093" s="160">
        <f>IF($I$2030&gt;0,PPMT('Assumptions (Biomass)'!$V$7,Model!AF$1,'Assumptions (Biomass)'!$V$10,'Assumptions (Biomass)'!$V$5*Model!$I$2030*AVERAGE('Assumptions (Biomass)'!$E$2:$G$2)/10^9),0)</f>
        <v>-0.00880389536</v>
      </c>
      <c r="S2093" s="160">
        <f>IF($I$2030&gt;0,PPMT('Assumptions (Biomass)'!$V$7,Model!AG$1,'Assumptions (Biomass)'!$V$10,'Assumptions (Biomass)'!$V$5*Model!$I$2030*AVERAGE('Assumptions (Biomass)'!$E$2:$G$2)/10^9),0)</f>
        <v>-0.009222080389</v>
      </c>
      <c r="T2093" s="160">
        <f>IF($I$2030&gt;0,PPMT('Assumptions (Biomass)'!$V$7,Model!AH$1,'Assumptions (Biomass)'!$V$10,'Assumptions (Biomass)'!$V$5*Model!$I$2030*AVERAGE('Assumptions (Biomass)'!$E$2:$G$2)/10^9),0)</f>
        <v>-0.009660129208</v>
      </c>
      <c r="U2093" s="160">
        <f>IF($I$2030&gt;0,PPMT('Assumptions (Biomass)'!$V$7,Model!AI$1,'Assumptions (Biomass)'!$V$10,'Assumptions (Biomass)'!$V$5*Model!$I$2030*AVERAGE('Assumptions (Biomass)'!$E$2:$G$2)/10^9),0)</f>
        <v>-0.01011898535</v>
      </c>
      <c r="V2093" s="160">
        <f>IF($I$2030&gt;0,PPMT('Assumptions (Biomass)'!$V$7,Model!AJ$1,'Assumptions (Biomass)'!$V$10,'Assumptions (Biomass)'!$V$5*Model!$I$2030*AVERAGE('Assumptions (Biomass)'!$E$2:$G$2)/10^9),0)</f>
        <v>-0.01059963715</v>
      </c>
      <c r="W2093" s="160">
        <f>IF($I$2030&gt;0,PPMT('Assumptions (Biomass)'!$V$7,Model!AK$1,'Assumptions (Biomass)'!$V$10,'Assumptions (Biomass)'!$V$5*Model!$I$2030*AVERAGE('Assumptions (Biomass)'!$E$2:$G$2)/10^9),0)</f>
        <v>-0.01110311991</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-0.002096965972</v>
      </c>
      <c r="K2094" s="160">
        <f>IF($J$2030&gt;0,PPMT('Assumptions (Biomass)'!$V$7,Model!X$1,'Assumptions (Biomass)'!$V$10,'Assumptions (Biomass)'!$V$5*Model!$J$2030*AVERAGE('Assumptions (Biomass)'!$F$2:$H$2)/10^9),0)</f>
        <v>-0.002196571856</v>
      </c>
      <c r="L2094" s="160">
        <f>IF($J$2030&gt;0,PPMT('Assumptions (Biomass)'!$V$7,Model!Y$1,'Assumptions (Biomass)'!$V$10,'Assumptions (Biomass)'!$V$5*Model!$J$2030*AVERAGE('Assumptions (Biomass)'!$F$2:$H$2)/10^9),0)</f>
        <v>-0.002300909019</v>
      </c>
      <c r="M2094" s="160">
        <f>IF($J$2030&gt;0,PPMT('Assumptions (Biomass)'!$V$7,Model!Z$1,'Assumptions (Biomass)'!$V$10,'Assumptions (Biomass)'!$V$5*Model!$J$2030*AVERAGE('Assumptions (Biomass)'!$F$2:$H$2)/10^9),0)</f>
        <v>-0.002410202197</v>
      </c>
      <c r="N2094" s="160">
        <f>IF($J$2030&gt;0,PPMT('Assumptions (Biomass)'!$V$7,Model!AA$1,'Assumptions (Biomass)'!$V$10,'Assumptions (Biomass)'!$V$5*Model!$J$2030*AVERAGE('Assumptions (Biomass)'!$F$2:$H$2)/10^9),0)</f>
        <v>-0.002524686801</v>
      </c>
      <c r="O2094" s="160">
        <f>IF($J$2030&gt;0,PPMT('Assumptions (Biomass)'!$V$7,Model!AB$1,'Assumptions (Biomass)'!$V$10,'Assumptions (Biomass)'!$V$5*Model!$J$2030*AVERAGE('Assumptions (Biomass)'!$F$2:$H$2)/10^9),0)</f>
        <v>-0.002644609424</v>
      </c>
      <c r="P2094" s="160">
        <f>IF($J$2030&gt;0,PPMT('Assumptions (Biomass)'!$V$7,Model!AC$1,'Assumptions (Biomass)'!$V$10,'Assumptions (Biomass)'!$V$5*Model!$J$2030*AVERAGE('Assumptions (Biomass)'!$F$2:$H$2)/10^9),0)</f>
        <v>-0.002770228372</v>
      </c>
      <c r="Q2094" s="160">
        <f>IF($J$2030&gt;0,PPMT('Assumptions (Biomass)'!$V$7,Model!AD$1,'Assumptions (Biomass)'!$V$10,'Assumptions (Biomass)'!$V$5*Model!$J$2030*AVERAGE('Assumptions (Biomass)'!$F$2:$H$2)/10^9),0)</f>
        <v>-0.00290181422</v>
      </c>
      <c r="R2094" s="160">
        <f>IF($J$2030&gt;0,PPMT('Assumptions (Biomass)'!$V$7,Model!AE$1,'Assumptions (Biomass)'!$V$10,'Assumptions (Biomass)'!$V$5*Model!$J$2030*AVERAGE('Assumptions (Biomass)'!$F$2:$H$2)/10^9),0)</f>
        <v>-0.003039650395</v>
      </c>
      <c r="S2094" s="160">
        <f>IF($J$2030&gt;0,PPMT('Assumptions (Biomass)'!$V$7,Model!AF$1,'Assumptions (Biomass)'!$V$10,'Assumptions (Biomass)'!$V$5*Model!$J$2030*AVERAGE('Assumptions (Biomass)'!$F$2:$H$2)/10^9),0)</f>
        <v>-0.003184033789</v>
      </c>
      <c r="T2094" s="160">
        <f>IF($J$2030&gt;0,PPMT('Assumptions (Biomass)'!$V$7,Model!AG$1,'Assumptions (Biomass)'!$V$10,'Assumptions (Biomass)'!$V$5*Model!$J$2030*AVERAGE('Assumptions (Biomass)'!$F$2:$H$2)/10^9),0)</f>
        <v>-0.003335275394</v>
      </c>
      <c r="U2094" s="160">
        <f>IF($J$2030&gt;0,PPMT('Assumptions (Biomass)'!$V$7,Model!AH$1,'Assumptions (Biomass)'!$V$10,'Assumptions (Biomass)'!$V$5*Model!$J$2030*AVERAGE('Assumptions (Biomass)'!$F$2:$H$2)/10^9),0)</f>
        <v>-0.003493700975</v>
      </c>
      <c r="V2094" s="160">
        <f>IF($J$2030&gt;0,PPMT('Assumptions (Biomass)'!$V$7,Model!AI$1,'Assumptions (Biomass)'!$V$10,'Assumptions (Biomass)'!$V$5*Model!$J$2030*AVERAGE('Assumptions (Biomass)'!$F$2:$H$2)/10^9),0)</f>
        <v>-0.003659651772</v>
      </c>
      <c r="W2094" s="160">
        <f>IF($J$2030&gt;0,PPMT('Assumptions (Biomass)'!$V$7,Model!AJ$1,'Assumptions (Biomass)'!$V$10,'Assumptions (Biomass)'!$V$5*Model!$J$2030*AVERAGE('Assumptions (Biomass)'!$F$2:$H$2)/10^9),0)</f>
        <v>-0.003833485231</v>
      </c>
      <c r="X2094" s="160">
        <f>IF($J$2030&gt;0,PPMT('Assumptions (Biomass)'!$V$7,Model!AK$1,'Assumptions (Biomass)'!$V$10,'Assumptions (Biomass)'!$V$5*Model!$J$2030*AVERAGE('Assumptions (Biomass)'!$F$2:$H$2)/10^9),0)</f>
        <v>-0.004015575779</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-0.0009638302206</v>
      </c>
      <c r="L2095" s="160">
        <f>IF($K$2030&gt;0,PPMT('Assumptions (Biomass)'!$V$7,Model!X$1,'Assumptions (Biomass)'!$V$10,'Assumptions (Biomass)'!$V$5*Model!$K$2030*AVERAGE('Assumptions (Biomass)'!$G$2:$I$2)/10^9),0)</f>
        <v>-0.001009612156</v>
      </c>
      <c r="M2095" s="160">
        <f>IF($K$2030&gt;0,PPMT('Assumptions (Biomass)'!$V$7,Model!Y$1,'Assumptions (Biomass)'!$V$10,'Assumptions (Biomass)'!$V$5*Model!$K$2030*AVERAGE('Assumptions (Biomass)'!$G$2:$I$2)/10^9),0)</f>
        <v>-0.001057568733</v>
      </c>
      <c r="N2095" s="160">
        <f>IF($K$2030&gt;0,PPMT('Assumptions (Biomass)'!$V$7,Model!Z$1,'Assumptions (Biomass)'!$V$10,'Assumptions (Biomass)'!$V$5*Model!$K$2030*AVERAGE('Assumptions (Biomass)'!$G$2:$I$2)/10^9),0)</f>
        <v>-0.001107803248</v>
      </c>
      <c r="O2095" s="160">
        <f>IF($K$2030&gt;0,PPMT('Assumptions (Biomass)'!$V$7,Model!AA$1,'Assumptions (Biomass)'!$V$10,'Assumptions (Biomass)'!$V$5*Model!$K$2030*AVERAGE('Assumptions (Biomass)'!$G$2:$I$2)/10^9),0)</f>
        <v>-0.001160423903</v>
      </c>
      <c r="P2095" s="160">
        <f>IF($K$2030&gt;0,PPMT('Assumptions (Biomass)'!$V$7,Model!AB$1,'Assumptions (Biomass)'!$V$10,'Assumptions (Biomass)'!$V$5*Model!$K$2030*AVERAGE('Assumptions (Biomass)'!$G$2:$I$2)/10^9),0)</f>
        <v>-0.001215544038</v>
      </c>
      <c r="Q2095" s="160">
        <f>IF($K$2030&gt;0,PPMT('Assumptions (Biomass)'!$V$7,Model!AC$1,'Assumptions (Biomass)'!$V$10,'Assumptions (Biomass)'!$V$5*Model!$K$2030*AVERAGE('Assumptions (Biomass)'!$G$2:$I$2)/10^9),0)</f>
        <v>-0.00127328238</v>
      </c>
      <c r="R2095" s="160">
        <f>IF($K$2030&gt;0,PPMT('Assumptions (Biomass)'!$V$7,Model!AD$1,'Assumptions (Biomass)'!$V$10,'Assumptions (Biomass)'!$V$5*Model!$K$2030*AVERAGE('Assumptions (Biomass)'!$G$2:$I$2)/10^9),0)</f>
        <v>-0.001333763293</v>
      </c>
      <c r="S2095" s="160">
        <f>IF($K$2030&gt;0,PPMT('Assumptions (Biomass)'!$V$7,Model!AE$1,'Assumptions (Biomass)'!$V$10,'Assumptions (Biomass)'!$V$5*Model!$K$2030*AVERAGE('Assumptions (Biomass)'!$G$2:$I$2)/10^9),0)</f>
        <v>-0.001397117049</v>
      </c>
      <c r="T2095" s="160">
        <f>IF($K$2030&gt;0,PPMT('Assumptions (Biomass)'!$V$7,Model!AF$1,'Assumptions (Biomass)'!$V$10,'Assumptions (Biomass)'!$V$5*Model!$K$2030*AVERAGE('Assumptions (Biomass)'!$G$2:$I$2)/10^9),0)</f>
        <v>-0.001463480109</v>
      </c>
      <c r="U2095" s="160">
        <f>IF($K$2030&gt;0,PPMT('Assumptions (Biomass)'!$V$7,Model!AG$1,'Assumptions (Biomass)'!$V$10,'Assumptions (Biomass)'!$V$5*Model!$K$2030*AVERAGE('Assumptions (Biomass)'!$G$2:$I$2)/10^9),0)</f>
        <v>-0.001532995414</v>
      </c>
      <c r="V2095" s="160">
        <f>IF($K$2030&gt;0,PPMT('Assumptions (Biomass)'!$V$7,Model!AH$1,'Assumptions (Biomass)'!$V$10,'Assumptions (Biomass)'!$V$5*Model!$K$2030*AVERAGE('Assumptions (Biomass)'!$G$2:$I$2)/10^9),0)</f>
        <v>-0.001605812696</v>
      </c>
      <c r="W2095" s="160">
        <f>IF($K$2030&gt;0,PPMT('Assumptions (Biomass)'!$V$7,Model!AI$1,'Assumptions (Biomass)'!$V$10,'Assumptions (Biomass)'!$V$5*Model!$K$2030*AVERAGE('Assumptions (Biomass)'!$G$2:$I$2)/10^9),0)</f>
        <v>-0.0016820888</v>
      </c>
      <c r="X2095" s="160">
        <f>IF($K$2030&gt;0,PPMT('Assumptions (Biomass)'!$V$7,Model!AJ$1,'Assumptions (Biomass)'!$V$10,'Assumptions (Biomass)'!$V$5*Model!$K$2030*AVERAGE('Assumptions (Biomass)'!$G$2:$I$2)/10^9),0)</f>
        <v>-0.001761988018</v>
      </c>
      <c r="Y2095" s="160">
        <f>IF($K$2030&gt;0,PPMT('Assumptions (Biomass)'!$V$7,Model!AK$1,'Assumptions (Biomass)'!$V$10,'Assumptions (Biomass)'!$V$5*Model!$K$2030*AVERAGE('Assumptions (Biomass)'!$G$2:$I$2)/10^9),0)</f>
        <v>-0.001845682448</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-0.001791357651</v>
      </c>
      <c r="M2096" s="160">
        <f>IF($L$2030&gt;0,PPMT('Assumptions (Biomass)'!$V$7,Model!X$1,'Assumptions (Biomass)'!$V$10,'Assumptions (Biomass)'!$V$5*Model!$L$2030*AVERAGE('Assumptions (Biomass)'!$H$2:$J$2)/10^9),0)</f>
        <v>-0.00187644714</v>
      </c>
      <c r="N2096" s="160">
        <f>IF($L$2030&gt;0,PPMT('Assumptions (Biomass)'!$V$7,Model!Y$1,'Assumptions (Biomass)'!$V$10,'Assumptions (Biomass)'!$V$5*Model!$L$2030*AVERAGE('Assumptions (Biomass)'!$H$2:$J$2)/10^9),0)</f>
        <v>-0.001965578379</v>
      </c>
      <c r="O2096" s="160">
        <f>IF($L$2030&gt;0,PPMT('Assumptions (Biomass)'!$V$7,Model!Z$1,'Assumptions (Biomass)'!$V$10,'Assumptions (Biomass)'!$V$5*Model!$L$2030*AVERAGE('Assumptions (Biomass)'!$H$2:$J$2)/10^9),0)</f>
        <v>-0.002058943352</v>
      </c>
      <c r="P2096" s="160">
        <f>IF($L$2030&gt;0,PPMT('Assumptions (Biomass)'!$V$7,Model!AA$1,'Assumptions (Biomass)'!$V$10,'Assumptions (Biomass)'!$V$5*Model!$L$2030*AVERAGE('Assumptions (Biomass)'!$H$2:$J$2)/10^9),0)</f>
        <v>-0.002156743161</v>
      </c>
      <c r="Q2096" s="160">
        <f>IF($L$2030&gt;0,PPMT('Assumptions (Biomass)'!$V$7,Model!AB$1,'Assumptions (Biomass)'!$V$10,'Assumptions (Biomass)'!$V$5*Model!$L$2030*AVERAGE('Assumptions (Biomass)'!$H$2:$J$2)/10^9),0)</f>
        <v>-0.002259188461</v>
      </c>
      <c r="R2096" s="160">
        <f>IF($L$2030&gt;0,PPMT('Assumptions (Biomass)'!$V$7,Model!AC$1,'Assumptions (Biomass)'!$V$10,'Assumptions (Biomass)'!$V$5*Model!$L$2030*AVERAGE('Assumptions (Biomass)'!$H$2:$J$2)/10^9),0)</f>
        <v>-0.002366499913</v>
      </c>
      <c r="S2096" s="160">
        <f>IF($L$2030&gt;0,PPMT('Assumptions (Biomass)'!$V$7,Model!AD$1,'Assumptions (Biomass)'!$V$10,'Assumptions (Biomass)'!$V$5*Model!$L$2030*AVERAGE('Assumptions (Biomass)'!$H$2:$J$2)/10^9),0)</f>
        <v>-0.002478908659</v>
      </c>
      <c r="T2096" s="160">
        <f>IF($L$2030&gt;0,PPMT('Assumptions (Biomass)'!$V$7,Model!AE$1,'Assumptions (Biomass)'!$V$10,'Assumptions (Biomass)'!$V$5*Model!$L$2030*AVERAGE('Assumptions (Biomass)'!$H$2:$J$2)/10^9),0)</f>
        <v>-0.00259665682</v>
      </c>
      <c r="U2096" s="160">
        <f>IF($L$2030&gt;0,PPMT('Assumptions (Biomass)'!$V$7,Model!AF$1,'Assumptions (Biomass)'!$V$10,'Assumptions (Biomass)'!$V$5*Model!$L$2030*AVERAGE('Assumptions (Biomass)'!$H$2:$J$2)/10^9),0)</f>
        <v>-0.002719998019</v>
      </c>
      <c r="V2096" s="160">
        <f>IF($L$2030&gt;0,PPMT('Assumptions (Biomass)'!$V$7,Model!AG$1,'Assumptions (Biomass)'!$V$10,'Assumptions (Biomass)'!$V$5*Model!$L$2030*AVERAGE('Assumptions (Biomass)'!$H$2:$J$2)/10^9),0)</f>
        <v>-0.002849197925</v>
      </c>
      <c r="W2096" s="160">
        <f>IF($L$2030&gt;0,PPMT('Assumptions (Biomass)'!$V$7,Model!AH$1,'Assumptions (Biomass)'!$V$10,'Assumptions (Biomass)'!$V$5*Model!$L$2030*AVERAGE('Assumptions (Biomass)'!$H$2:$J$2)/10^9),0)</f>
        <v>-0.002984534826</v>
      </c>
      <c r="X2096" s="160">
        <f>IF($L$2030&gt;0,PPMT('Assumptions (Biomass)'!$V$7,Model!AI$1,'Assumptions (Biomass)'!$V$10,'Assumptions (Biomass)'!$V$5*Model!$L$2030*AVERAGE('Assumptions (Biomass)'!$H$2:$J$2)/10^9),0)</f>
        <v>-0.003126300231</v>
      </c>
      <c r="Y2096" s="160">
        <f>IF($L$2030&gt;0,PPMT('Assumptions (Biomass)'!$V$7,Model!AJ$1,'Assumptions (Biomass)'!$V$10,'Assumptions (Biomass)'!$V$5*Model!$L$2030*AVERAGE('Assumptions (Biomass)'!$H$2:$J$2)/10^9),0)</f>
        <v>-0.003274799492</v>
      </c>
      <c r="Z2096" s="160">
        <f>IF($L$2030&gt;0,PPMT('Assumptions (Biomass)'!$V$7,Model!AK$1,'Assumptions (Biomass)'!$V$10,'Assumptions (Biomass)'!$V$5*Model!$L$2030*AVERAGE('Assumptions (Biomass)'!$H$2:$J$2)/10^9),0)</f>
        <v>-0.003430352467</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-0.01149520617</v>
      </c>
      <c r="N2097" s="160">
        <f>IF($M$2030&gt;0,PPMT('Assumptions (Biomass)'!$V$7,Model!X$1,'Assumptions (Biomass)'!$V$10,'Assumptions (Biomass)'!$V$5*Model!$M$2030*AVERAGE('Assumptions (Biomass)'!$I$2:$K$2)/10^9),0)</f>
        <v>-0.01204122847</v>
      </c>
      <c r="O2097" s="160">
        <f>IF($M$2030&gt;0,PPMT('Assumptions (Biomass)'!$V$7,Model!Y$1,'Assumptions (Biomass)'!$V$10,'Assumptions (Biomass)'!$V$5*Model!$M$2030*AVERAGE('Assumptions (Biomass)'!$I$2:$K$2)/10^9),0)</f>
        <v>-0.01261318682</v>
      </c>
      <c r="P2097" s="160">
        <f>IF($M$2030&gt;0,PPMT('Assumptions (Biomass)'!$V$7,Model!Z$1,'Assumptions (Biomass)'!$V$10,'Assumptions (Biomass)'!$V$5*Model!$M$2030*AVERAGE('Assumptions (Biomass)'!$I$2:$K$2)/10^9),0)</f>
        <v>-0.01321231319</v>
      </c>
      <c r="Q2097" s="160">
        <f>IF($M$2030&gt;0,PPMT('Assumptions (Biomass)'!$V$7,Model!AA$1,'Assumptions (Biomass)'!$V$10,'Assumptions (Biomass)'!$V$5*Model!$M$2030*AVERAGE('Assumptions (Biomass)'!$I$2:$K$2)/10^9),0)</f>
        <v>-0.01383989807</v>
      </c>
      <c r="R2097" s="160">
        <f>IF($M$2030&gt;0,PPMT('Assumptions (Biomass)'!$V$7,Model!AB$1,'Assumptions (Biomass)'!$V$10,'Assumptions (Biomass)'!$V$5*Model!$M$2030*AVERAGE('Assumptions (Biomass)'!$I$2:$K$2)/10^9),0)</f>
        <v>-0.01449729323</v>
      </c>
      <c r="S2097" s="160">
        <f>IF($M$2030&gt;0,PPMT('Assumptions (Biomass)'!$V$7,Model!AC$1,'Assumptions (Biomass)'!$V$10,'Assumptions (Biomass)'!$V$5*Model!$M$2030*AVERAGE('Assumptions (Biomass)'!$I$2:$K$2)/10^9),0)</f>
        <v>-0.01518591465</v>
      </c>
      <c r="T2097" s="160">
        <f>IF($M$2030&gt;0,PPMT('Assumptions (Biomass)'!$V$7,Model!AD$1,'Assumptions (Biomass)'!$V$10,'Assumptions (Biomass)'!$V$5*Model!$M$2030*AVERAGE('Assumptions (Biomass)'!$I$2:$K$2)/10^9),0)</f>
        <v>-0.0159072456</v>
      </c>
      <c r="U2097" s="160">
        <f>IF($M$2030&gt;0,PPMT('Assumptions (Biomass)'!$V$7,Model!AE$1,'Assumptions (Biomass)'!$V$10,'Assumptions (Biomass)'!$V$5*Model!$M$2030*AVERAGE('Assumptions (Biomass)'!$I$2:$K$2)/10^9),0)</f>
        <v>-0.01666283977</v>
      </c>
      <c r="V2097" s="160">
        <f>IF($M$2030&gt;0,PPMT('Assumptions (Biomass)'!$V$7,Model!AF$1,'Assumptions (Biomass)'!$V$10,'Assumptions (Biomass)'!$V$5*Model!$M$2030*AVERAGE('Assumptions (Biomass)'!$I$2:$K$2)/10^9),0)</f>
        <v>-0.01745432466</v>
      </c>
      <c r="W2097" s="160">
        <f>IF($M$2030&gt;0,PPMT('Assumptions (Biomass)'!$V$7,Model!AG$1,'Assumptions (Biomass)'!$V$10,'Assumptions (Biomass)'!$V$5*Model!$M$2030*AVERAGE('Assumptions (Biomass)'!$I$2:$K$2)/10^9),0)</f>
        <v>-0.01828340508</v>
      </c>
      <c r="X2097" s="160">
        <f>IF($M$2030&gt;0,PPMT('Assumptions (Biomass)'!$V$7,Model!AH$1,'Assumptions (Biomass)'!$V$10,'Assumptions (Biomass)'!$V$5*Model!$M$2030*AVERAGE('Assumptions (Biomass)'!$I$2:$K$2)/10^9),0)</f>
        <v>-0.01915186682</v>
      </c>
      <c r="Y2097" s="160">
        <f>IF($M$2030&gt;0,PPMT('Assumptions (Biomass)'!$V$7,Model!AI$1,'Assumptions (Biomass)'!$V$10,'Assumptions (Biomass)'!$V$5*Model!$M$2030*AVERAGE('Assumptions (Biomass)'!$I$2:$K$2)/10^9),0)</f>
        <v>-0.02006158049</v>
      </c>
      <c r="Z2097" s="160">
        <f>IF($M$2030&gt;0,PPMT('Assumptions (Biomass)'!$V$7,Model!AJ$1,'Assumptions (Biomass)'!$V$10,'Assumptions (Biomass)'!$V$5*Model!$M$2030*AVERAGE('Assumptions (Biomass)'!$I$2:$K$2)/10^9),0)</f>
        <v>-0.02101450557</v>
      </c>
      <c r="AA2097" s="160">
        <f>IF($M$2030&gt;0,PPMT('Assumptions (Biomass)'!$V$7,Model!AK$1,'Assumptions (Biomass)'!$V$10,'Assumptions (Biomass)'!$V$5*Model!$M$2030*AVERAGE('Assumptions (Biomass)'!$I$2:$K$2)/10^9),0)</f>
        <v>-0.02201269458</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-0.01046497571</v>
      </c>
      <c r="O2098" s="177">
        <f>IF($N$2030&gt;0,PPMT('Assumptions (Biomass)'!$V$7,Model!X$1,'Assumptions (Biomass)'!$V$10,'Assumptions (Biomass)'!$V$5*Model!$N$2030*AVERAGE('Assumptions (Biomass)'!$J$2:$L$2)/10^9),0)</f>
        <v>-0.01096206206</v>
      </c>
      <c r="P2098" s="177">
        <f>IF($N$2030&gt;0,PPMT('Assumptions (Biomass)'!$V$7,Model!Y$1,'Assumptions (Biomass)'!$V$10,'Assumptions (Biomass)'!$V$5*Model!$N$2030*AVERAGE('Assumptions (Biomass)'!$J$2:$L$2)/10^9),0)</f>
        <v>-0.01148276</v>
      </c>
      <c r="Q2098" s="177">
        <f>IF($N$2030&gt;0,PPMT('Assumptions (Biomass)'!$V$7,Model!Z$1,'Assumptions (Biomass)'!$V$10,'Assumptions (Biomass)'!$V$5*Model!$N$2030*AVERAGE('Assumptions (Biomass)'!$J$2:$L$2)/10^9),0)</f>
        <v>-0.0120281911</v>
      </c>
      <c r="R2098" s="177">
        <f>IF($N$2030&gt;0,PPMT('Assumptions (Biomass)'!$V$7,Model!AA$1,'Assumptions (Biomass)'!$V$10,'Assumptions (Biomass)'!$V$5*Model!$N$2030*AVERAGE('Assumptions (Biomass)'!$J$2:$L$2)/10^9),0)</f>
        <v>-0.01259953018</v>
      </c>
      <c r="S2098" s="177">
        <f>IF($N$2030&gt;0,PPMT('Assumptions (Biomass)'!$V$7,Model!AB$1,'Assumptions (Biomass)'!$V$10,'Assumptions (Biomass)'!$V$5*Model!$N$2030*AVERAGE('Assumptions (Biomass)'!$J$2:$L$2)/10^9),0)</f>
        <v>-0.01319800787</v>
      </c>
      <c r="T2098" s="177">
        <f>IF($N$2030&gt;0,PPMT('Assumptions (Biomass)'!$V$7,Model!AC$1,'Assumptions (Biomass)'!$V$10,'Assumptions (Biomass)'!$V$5*Model!$N$2030*AVERAGE('Assumptions (Biomass)'!$J$2:$L$2)/10^9),0)</f>
        <v>-0.01382491324</v>
      </c>
      <c r="U2098" s="177">
        <f>IF($N$2030&gt;0,PPMT('Assumptions (Biomass)'!$V$7,Model!AD$1,'Assumptions (Biomass)'!$V$10,'Assumptions (Biomass)'!$V$5*Model!$N$2030*AVERAGE('Assumptions (Biomass)'!$J$2:$L$2)/10^9),0)</f>
        <v>-0.01448159662</v>
      </c>
      <c r="V2098" s="177">
        <f>IF($N$2030&gt;0,PPMT('Assumptions (Biomass)'!$V$7,Model!AE$1,'Assumptions (Biomass)'!$V$10,'Assumptions (Biomass)'!$V$5*Model!$N$2030*AVERAGE('Assumptions (Biomass)'!$J$2:$L$2)/10^9),0)</f>
        <v>-0.01516947246</v>
      </c>
      <c r="W2098" s="177">
        <f>IF($N$2030&gt;0,PPMT('Assumptions (Biomass)'!$V$7,Model!AF$1,'Assumptions (Biomass)'!$V$10,'Assumptions (Biomass)'!$V$5*Model!$N$2030*AVERAGE('Assumptions (Biomass)'!$J$2:$L$2)/10^9),0)</f>
        <v>-0.0158900224</v>
      </c>
      <c r="X2098" s="177">
        <f>IF($N$2030&gt;0,PPMT('Assumptions (Biomass)'!$V$7,Model!AG$1,'Assumptions (Biomass)'!$V$10,'Assumptions (Biomass)'!$V$5*Model!$N$2030*AVERAGE('Assumptions (Biomass)'!$J$2:$L$2)/10^9),0)</f>
        <v>-0.01664479846</v>
      </c>
      <c r="Y2098" s="177">
        <f>IF($N$2030&gt;0,PPMT('Assumptions (Biomass)'!$V$7,Model!AH$1,'Assumptions (Biomass)'!$V$10,'Assumptions (Biomass)'!$V$5*Model!$N$2030*AVERAGE('Assumptions (Biomass)'!$J$2:$L$2)/10^9),0)</f>
        <v>-0.01743542639</v>
      </c>
      <c r="Z2098" s="177">
        <f>IF($N$2030&gt;0,PPMT('Assumptions (Biomass)'!$V$7,Model!AI$1,'Assumptions (Biomass)'!$V$10,'Assumptions (Biomass)'!$V$5*Model!$N$2030*AVERAGE('Assumptions (Biomass)'!$J$2:$L$2)/10^9),0)</f>
        <v>-0.01826360914</v>
      </c>
      <c r="AA2098" s="177">
        <f>IF($N$2030&gt;0,PPMT('Assumptions (Biomass)'!$V$7,Model!AJ$1,'Assumptions (Biomass)'!$V$10,'Assumptions (Biomass)'!$V$5*Model!$N$2030*AVERAGE('Assumptions (Biomass)'!$J$2:$L$2)/10^9),0)</f>
        <v>-0.01913113058</v>
      </c>
      <c r="AB2098" s="177">
        <f>IF($N$2030&gt;0,PPMT('Assumptions (Biomass)'!$V$7,Model!AK$1,'Assumptions (Biomass)'!$V$10,'Assumptions (Biomass)'!$V$5*Model!$N$2030*AVERAGE('Assumptions (Biomass)'!$J$2:$L$2)/10^9),0)</f>
        <v>-0.02003985928</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-0.005313526551</v>
      </c>
      <c r="P2099" s="160">
        <f>IF($O$2030&gt;0,PPMT('Assumptions (Biomass)'!$V$7,Model!X$1,'Assumptions (Biomass)'!$V$10,'Assumptions (Biomass)'!$V$5*Model!$O$2030*AVERAGE('Assumptions (Biomass)'!$K$2:$M$2)/10^9),0)</f>
        <v>-0.005565919062</v>
      </c>
      <c r="Q2099" s="160">
        <f>IF($O$2030&gt;0,PPMT('Assumptions (Biomass)'!$V$7,Model!Y$1,'Assumptions (Biomass)'!$V$10,'Assumptions (Biomass)'!$V$5*Model!$O$2030*AVERAGE('Assumptions (Biomass)'!$K$2:$M$2)/10^9),0)</f>
        <v>-0.005830300218</v>
      </c>
      <c r="R2099" s="160">
        <f>IF($O$2030&gt;0,PPMT('Assumptions (Biomass)'!$V$7,Model!Z$1,'Assumptions (Biomass)'!$V$10,'Assumptions (Biomass)'!$V$5*Model!$O$2030*AVERAGE('Assumptions (Biomass)'!$K$2:$M$2)/10^9),0)</f>
        <v>-0.006107239478</v>
      </c>
      <c r="S2099" s="160">
        <f>IF($O$2030&gt;0,PPMT('Assumptions (Biomass)'!$V$7,Model!AA$1,'Assumptions (Biomass)'!$V$10,'Assumptions (Biomass)'!$V$5*Model!$O$2030*AVERAGE('Assumptions (Biomass)'!$K$2:$M$2)/10^9),0)</f>
        <v>-0.006397333354</v>
      </c>
      <c r="T2099" s="160">
        <f>IF($O$2030&gt;0,PPMT('Assumptions (Biomass)'!$V$7,Model!AB$1,'Assumptions (Biomass)'!$V$10,'Assumptions (Biomass)'!$V$5*Model!$O$2030*AVERAGE('Assumptions (Biomass)'!$K$2:$M$2)/10^9),0)</f>
        <v>-0.006701206688</v>
      </c>
      <c r="U2099" s="160">
        <f>IF($O$2030&gt;0,PPMT('Assumptions (Biomass)'!$V$7,Model!AC$1,'Assumptions (Biomass)'!$V$10,'Assumptions (Biomass)'!$V$5*Model!$O$2030*AVERAGE('Assumptions (Biomass)'!$K$2:$M$2)/10^9),0)</f>
        <v>-0.007019514005</v>
      </c>
      <c r="V2099" s="160">
        <f>IF($O$2030&gt;0,PPMT('Assumptions (Biomass)'!$V$7,Model!AD$1,'Assumptions (Biomass)'!$V$10,'Assumptions (Biomass)'!$V$5*Model!$O$2030*AVERAGE('Assumptions (Biomass)'!$K$2:$M$2)/10^9),0)</f>
        <v>-0.007352940921</v>
      </c>
      <c r="W2099" s="160">
        <f>IF($O$2030&gt;0,PPMT('Assumptions (Biomass)'!$V$7,Model!AE$1,'Assumptions (Biomass)'!$V$10,'Assumptions (Biomass)'!$V$5*Model!$O$2030*AVERAGE('Assumptions (Biomass)'!$K$2:$M$2)/10^9),0)</f>
        <v>-0.007702205614</v>
      </c>
      <c r="X2099" s="160">
        <f>IF($O$2030&gt;0,PPMT('Assumptions (Biomass)'!$V$7,Model!AF$1,'Assumptions (Biomass)'!$V$10,'Assumptions (Biomass)'!$V$5*Model!$O$2030*AVERAGE('Assumptions (Biomass)'!$K$2:$M$2)/10^9),0)</f>
        <v>-0.008068060381</v>
      </c>
      <c r="Y2099" s="160">
        <f>IF($O$2030&gt;0,PPMT('Assumptions (Biomass)'!$V$7,Model!AG$1,'Assumptions (Biomass)'!$V$10,'Assumptions (Biomass)'!$V$5*Model!$O$2030*AVERAGE('Assumptions (Biomass)'!$K$2:$M$2)/10^9),0)</f>
        <v>-0.008451293249</v>
      </c>
      <c r="Z2099" s="160">
        <f>IF($O$2030&gt;0,PPMT('Assumptions (Biomass)'!$V$7,Model!AH$1,'Assumptions (Biomass)'!$V$10,'Assumptions (Biomass)'!$V$5*Model!$O$2030*AVERAGE('Assumptions (Biomass)'!$K$2:$M$2)/10^9),0)</f>
        <v>-0.008852729679</v>
      </c>
      <c r="AA2099" s="160">
        <f>IF($O$2030&gt;0,PPMT('Assumptions (Biomass)'!$V$7,Model!AI$1,'Assumptions (Biomass)'!$V$10,'Assumptions (Biomass)'!$V$5*Model!$O$2030*AVERAGE('Assumptions (Biomass)'!$K$2:$M$2)/10^9),0)</f>
        <v>-0.009273234338</v>
      </c>
      <c r="AB2099" s="160">
        <f>IF($O$2030&gt;0,PPMT('Assumptions (Biomass)'!$V$7,Model!AJ$1,'Assumptions (Biomass)'!$V$10,'Assumptions (Biomass)'!$V$5*Model!$O$2030*AVERAGE('Assumptions (Biomass)'!$K$2:$M$2)/10^9),0)</f>
        <v>-0.009713712969</v>
      </c>
      <c r="AC2099" s="160">
        <f>IF($O$2030&gt;0,PPMT('Assumptions (Biomass)'!$V$7,Model!AK$1,'Assumptions (Biomass)'!$V$10,'Assumptions (Biomass)'!$V$5*Model!$O$2030*AVERAGE('Assumptions (Biomass)'!$K$2:$M$2)/10^9),0)</f>
        <v>-0.01017511434</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-0.01883107409</v>
      </c>
      <c r="Q2100" s="177">
        <f>IF($P$2030&gt;0,PPMT('Assumptions (Biomass)'!$V$7,Model!X$1,'Assumptions (Biomass)'!$V$10,'Assumptions (Biomass)'!$V$5*Model!$P$2030*AVERAGE('Assumptions (Biomass)'!$L$2:$N$2)/10^9),0)</f>
        <v>-0.01972555011</v>
      </c>
      <c r="R2100" s="177">
        <f>IF($P$2030&gt;0,PPMT('Assumptions (Biomass)'!$V$7,Model!Y$1,'Assumptions (Biomass)'!$V$10,'Assumptions (Biomass)'!$V$5*Model!$P$2030*AVERAGE('Assumptions (Biomass)'!$L$2:$N$2)/10^9),0)</f>
        <v>-0.02066251374</v>
      </c>
      <c r="S2100" s="177">
        <f>IF($P$2030&gt;0,PPMT('Assumptions (Biomass)'!$V$7,Model!Z$1,'Assumptions (Biomass)'!$V$10,'Assumptions (Biomass)'!$V$5*Model!$P$2030*AVERAGE('Assumptions (Biomass)'!$L$2:$N$2)/10^9),0)</f>
        <v>-0.02164398315</v>
      </c>
      <c r="T2100" s="177">
        <f>IF($P$2030&gt;0,PPMT('Assumptions (Biomass)'!$V$7,Model!AA$1,'Assumptions (Biomass)'!$V$10,'Assumptions (Biomass)'!$V$5*Model!$P$2030*AVERAGE('Assumptions (Biomass)'!$L$2:$N$2)/10^9),0)</f>
        <v>-0.02267207234</v>
      </c>
      <c r="U2100" s="177">
        <f>IF($P$2030&gt;0,PPMT('Assumptions (Biomass)'!$V$7,Model!AB$1,'Assumptions (Biomass)'!$V$10,'Assumptions (Biomass)'!$V$5*Model!$P$2030*AVERAGE('Assumptions (Biomass)'!$L$2:$N$2)/10^9),0)</f>
        <v>-0.02374899578</v>
      </c>
      <c r="V2100" s="177">
        <f>IF($P$2030&gt;0,PPMT('Assumptions (Biomass)'!$V$7,Model!AC$1,'Assumptions (Biomass)'!$V$10,'Assumptions (Biomass)'!$V$5*Model!$P$2030*AVERAGE('Assumptions (Biomass)'!$L$2:$N$2)/10^9),0)</f>
        <v>-0.02487707308</v>
      </c>
      <c r="W2100" s="177">
        <f>IF($P$2030&gt;0,PPMT('Assumptions (Biomass)'!$V$7,Model!AD$1,'Assumptions (Biomass)'!$V$10,'Assumptions (Biomass)'!$V$5*Model!$P$2030*AVERAGE('Assumptions (Biomass)'!$L$2:$N$2)/10^9),0)</f>
        <v>-0.02605873405</v>
      </c>
      <c r="X2100" s="177">
        <f>IF($P$2030&gt;0,PPMT('Assumptions (Biomass)'!$V$7,Model!AE$1,'Assumptions (Biomass)'!$V$10,'Assumptions (Biomass)'!$V$5*Model!$P$2030*AVERAGE('Assumptions (Biomass)'!$L$2:$N$2)/10^9),0)</f>
        <v>-0.02729652392</v>
      </c>
      <c r="Y2100" s="177">
        <f>IF($P$2030&gt;0,PPMT('Assumptions (Biomass)'!$V$7,Model!AF$1,'Assumptions (Biomass)'!$V$10,'Assumptions (Biomass)'!$V$5*Model!$P$2030*AVERAGE('Assumptions (Biomass)'!$L$2:$N$2)/10^9),0)</f>
        <v>-0.02859310881</v>
      </c>
      <c r="Z2100" s="177">
        <f>IF($P$2030&gt;0,PPMT('Assumptions (Biomass)'!$V$7,Model!AG$1,'Assumptions (Biomass)'!$V$10,'Assumptions (Biomass)'!$V$5*Model!$P$2030*AVERAGE('Assumptions (Biomass)'!$L$2:$N$2)/10^9),0)</f>
        <v>-0.02995128147</v>
      </c>
      <c r="AA2100" s="177">
        <f>IF($P$2030&gt;0,PPMT('Assumptions (Biomass)'!$V$7,Model!AH$1,'Assumptions (Biomass)'!$V$10,'Assumptions (Biomass)'!$V$5*Model!$P$2030*AVERAGE('Assumptions (Biomass)'!$L$2:$N$2)/10^9),0)</f>
        <v>-0.03137396734</v>
      </c>
      <c r="AB2100" s="177">
        <f>IF($P$2030&gt;0,PPMT('Assumptions (Biomass)'!$V$7,Model!AI$1,'Assumptions (Biomass)'!$V$10,'Assumptions (Biomass)'!$V$5*Model!$P$2030*AVERAGE('Assumptions (Biomass)'!$L$2:$N$2)/10^9),0)</f>
        <v>-0.03286423079</v>
      </c>
      <c r="AC2100" s="177">
        <f>IF($P$2030&gt;0,PPMT('Assumptions (Biomass)'!$V$7,Model!AJ$1,'Assumptions (Biomass)'!$V$10,'Assumptions (Biomass)'!$V$5*Model!$P$2030*AVERAGE('Assumptions (Biomass)'!$L$2:$N$2)/10^9),0)</f>
        <v>-0.03442528176</v>
      </c>
      <c r="AD2100" s="177">
        <f>IF($P$2030&gt;0,PPMT('Assumptions (Biomass)'!$V$7,Model!AK$1,'Assumptions (Biomass)'!$V$10,'Assumptions (Biomass)'!$V$5*Model!$P$2030*AVERAGE('Assumptions (Biomass)'!$L$2:$N$2)/10^9),0)</f>
        <v>-0.03606048264</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-0.01080613522</v>
      </c>
      <c r="R2101" s="160">
        <f>IF($Q$2030&gt;0,PPMT('Assumptions (Biomass)'!$V$7,Model!X$1,'Assumptions (Biomass)'!$V$10,'Assumptions (Biomass)'!$V$5*Model!$Q$2030*AVERAGE('Assumptions (Biomass)'!$M$2:$O$2)/10^9),0)</f>
        <v>-0.01131942664</v>
      </c>
      <c r="S2101" s="160">
        <f>IF($Q$2030&gt;0,PPMT('Assumptions (Biomass)'!$V$7,Model!Y$1,'Assumptions (Biomass)'!$V$10,'Assumptions (Biomass)'!$V$5*Model!$Q$2030*AVERAGE('Assumptions (Biomass)'!$M$2:$O$2)/10^9),0)</f>
        <v>-0.0118570994</v>
      </c>
      <c r="T2101" s="160">
        <f>IF($Q$2030&gt;0,PPMT('Assumptions (Biomass)'!$V$7,Model!Z$1,'Assumptions (Biomass)'!$V$10,'Assumptions (Biomass)'!$V$5*Model!$Q$2030*AVERAGE('Assumptions (Biomass)'!$M$2:$O$2)/10^9),0)</f>
        <v>-0.01242031163</v>
      </c>
      <c r="U2101" s="160">
        <f>IF($Q$2030&gt;0,PPMT('Assumptions (Biomass)'!$V$7,Model!AA$1,'Assumptions (Biomass)'!$V$10,'Assumptions (Biomass)'!$V$5*Model!$Q$2030*AVERAGE('Assumptions (Biomass)'!$M$2:$O$2)/10^9),0)</f>
        <v>-0.01301027643</v>
      </c>
      <c r="V2101" s="160">
        <f>IF($Q$2030&gt;0,PPMT('Assumptions (Biomass)'!$V$7,Model!AB$1,'Assumptions (Biomass)'!$V$10,'Assumptions (Biomass)'!$V$5*Model!$Q$2030*AVERAGE('Assumptions (Biomass)'!$M$2:$O$2)/10^9),0)</f>
        <v>-0.01362826456</v>
      </c>
      <c r="W2101" s="160">
        <f>IF($Q$2030&gt;0,PPMT('Assumptions (Biomass)'!$V$7,Model!AC$1,'Assumptions (Biomass)'!$V$10,'Assumptions (Biomass)'!$V$5*Model!$Q$2030*AVERAGE('Assumptions (Biomass)'!$M$2:$O$2)/10^9),0)</f>
        <v>-0.01427560713</v>
      </c>
      <c r="X2101" s="160">
        <f>IF($Q$2030&gt;0,PPMT('Assumptions (Biomass)'!$V$7,Model!AD$1,'Assumptions (Biomass)'!$V$10,'Assumptions (Biomass)'!$V$5*Model!$Q$2030*AVERAGE('Assumptions (Biomass)'!$M$2:$O$2)/10^9),0)</f>
        <v>-0.01495369846</v>
      </c>
      <c r="Y2101" s="160">
        <f>IF($Q$2030&gt;0,PPMT('Assumptions (Biomass)'!$V$7,Model!AE$1,'Assumptions (Biomass)'!$V$10,'Assumptions (Biomass)'!$V$5*Model!$Q$2030*AVERAGE('Assumptions (Biomass)'!$M$2:$O$2)/10^9),0)</f>
        <v>-0.01566399914</v>
      </c>
      <c r="Z2101" s="160">
        <f>IF($Q$2030&gt;0,PPMT('Assumptions (Biomass)'!$V$7,Model!AF$1,'Assumptions (Biomass)'!$V$10,'Assumptions (Biomass)'!$V$5*Model!$Q$2030*AVERAGE('Assumptions (Biomass)'!$M$2:$O$2)/10^9),0)</f>
        <v>-0.0164080391</v>
      </c>
      <c r="AA2101" s="160">
        <f>IF($Q$2030&gt;0,PPMT('Assumptions (Biomass)'!$V$7,Model!AG$1,'Assumptions (Biomass)'!$V$10,'Assumptions (Biomass)'!$V$5*Model!$Q$2030*AVERAGE('Assumptions (Biomass)'!$M$2:$O$2)/10^9),0)</f>
        <v>-0.01718742096</v>
      </c>
      <c r="AB2101" s="160">
        <f>IF($Q$2030&gt;0,PPMT('Assumptions (Biomass)'!$V$7,Model!AH$1,'Assumptions (Biomass)'!$V$10,'Assumptions (Biomass)'!$V$5*Model!$Q$2030*AVERAGE('Assumptions (Biomass)'!$M$2:$O$2)/10^9),0)</f>
        <v>-0.01800382345</v>
      </c>
      <c r="AC2101" s="160">
        <f>IF($Q$2030&gt;0,PPMT('Assumptions (Biomass)'!$V$7,Model!AI$1,'Assumptions (Biomass)'!$V$10,'Assumptions (Biomass)'!$V$5*Model!$Q$2030*AVERAGE('Assumptions (Biomass)'!$M$2:$O$2)/10^9),0)</f>
        <v>-0.01885900507</v>
      </c>
      <c r="AD2101" s="160">
        <f>IF($Q$2030&gt;0,PPMT('Assumptions (Biomass)'!$V$7,Model!AJ$1,'Assumptions (Biomass)'!$V$10,'Assumptions (Biomass)'!$V$5*Model!$Q$2030*AVERAGE('Assumptions (Biomass)'!$M$2:$O$2)/10^9),0)</f>
        <v>-0.01975480781</v>
      </c>
      <c r="AE2101" s="160">
        <f>IF($Q$2030&gt;0,PPMT('Assumptions (Biomass)'!$V$7,Model!AK$1,'Assumptions (Biomass)'!$V$10,'Assumptions (Biomass)'!$V$5*Model!$Q$2030*AVERAGE('Assumptions (Biomass)'!$M$2:$O$2)/10^9),0)</f>
        <v>-0.02069316118</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-0.005235625405</v>
      </c>
      <c r="S2102" s="177">
        <f>IF($R$2030&gt;0,PPMT('Assumptions (Biomass)'!$V$7,Model!X$1,'Assumptions (Biomass)'!$V$10,'Assumptions (Biomass)'!$V$5*Model!$R$2030*AVERAGE('Assumptions (Biomass)'!$N$2:$P$2)/10^9),0)</f>
        <v>-0.005484317612</v>
      </c>
      <c r="T2102" s="177">
        <f>IF($R$2030&gt;0,PPMT('Assumptions (Biomass)'!$V$7,Model!Y$1,'Assumptions (Biomass)'!$V$10,'Assumptions (Biomass)'!$V$5*Model!$R$2030*AVERAGE('Assumptions (Biomass)'!$N$2:$P$2)/10^9),0)</f>
        <v>-0.005744822698</v>
      </c>
      <c r="U2102" s="177">
        <f>IF($R$2030&gt;0,PPMT('Assumptions (Biomass)'!$V$7,Model!Z$1,'Assumptions (Biomass)'!$V$10,'Assumptions (Biomass)'!$V$5*Model!$R$2030*AVERAGE('Assumptions (Biomass)'!$N$2:$P$2)/10^9),0)</f>
        <v>-0.006017701776</v>
      </c>
      <c r="V2102" s="177">
        <f>IF($R$2030&gt;0,PPMT('Assumptions (Biomass)'!$V$7,Model!AA$1,'Assumptions (Biomass)'!$V$10,'Assumptions (Biomass)'!$V$5*Model!$R$2030*AVERAGE('Assumptions (Biomass)'!$N$2:$P$2)/10^9),0)</f>
        <v>-0.006303542611</v>
      </c>
      <c r="W2102" s="177">
        <f>IF($R$2030&gt;0,PPMT('Assumptions (Biomass)'!$V$7,Model!AB$1,'Assumptions (Biomass)'!$V$10,'Assumptions (Biomass)'!$V$5*Model!$R$2030*AVERAGE('Assumptions (Biomass)'!$N$2:$P$2)/10^9),0)</f>
        <v>-0.006602960885</v>
      </c>
      <c r="X2102" s="177">
        <f>IF($R$2030&gt;0,PPMT('Assumptions (Biomass)'!$V$7,Model!AC$1,'Assumptions (Biomass)'!$V$10,'Assumptions (Biomass)'!$V$5*Model!$R$2030*AVERAGE('Assumptions (Biomass)'!$N$2:$P$2)/10^9),0)</f>
        <v>-0.006916601527</v>
      </c>
      <c r="Y2102" s="177">
        <f>IF($R$2030&gt;0,PPMT('Assumptions (Biomass)'!$V$7,Model!AD$1,'Assumptions (Biomass)'!$V$10,'Assumptions (Biomass)'!$V$5*Model!$R$2030*AVERAGE('Assumptions (Biomass)'!$N$2:$P$2)/10^9),0)</f>
        <v>-0.007245140099</v>
      </c>
      <c r="Z2102" s="177">
        <f>IF($R$2030&gt;0,PPMT('Assumptions (Biomass)'!$V$7,Model!AE$1,'Assumptions (Biomass)'!$V$10,'Assumptions (Biomass)'!$V$5*Model!$R$2030*AVERAGE('Assumptions (Biomass)'!$N$2:$P$2)/10^9),0)</f>
        <v>-0.007589284254</v>
      </c>
      <c r="AA2102" s="177">
        <f>IF($R$2030&gt;0,PPMT('Assumptions (Biomass)'!$V$7,Model!AF$1,'Assumptions (Biomass)'!$V$10,'Assumptions (Biomass)'!$V$5*Model!$R$2030*AVERAGE('Assumptions (Biomass)'!$N$2:$P$2)/10^9),0)</f>
        <v>-0.007949775256</v>
      </c>
      <c r="AB2102" s="177">
        <f>IF($R$2030&gt;0,PPMT('Assumptions (Biomass)'!$V$7,Model!AG$1,'Assumptions (Biomass)'!$V$10,'Assumptions (Biomass)'!$V$5*Model!$R$2030*AVERAGE('Assumptions (Biomass)'!$N$2:$P$2)/10^9),0)</f>
        <v>-0.008327389581</v>
      </c>
      <c r="AC2102" s="177">
        <f>IF($R$2030&gt;0,PPMT('Assumptions (Biomass)'!$V$7,Model!AH$1,'Assumptions (Biomass)'!$V$10,'Assumptions (Biomass)'!$V$5*Model!$R$2030*AVERAGE('Assumptions (Biomass)'!$N$2:$P$2)/10^9),0)</f>
        <v>-0.008722940586</v>
      </c>
      <c r="AD2102" s="177">
        <f>IF($R$2030&gt;0,PPMT('Assumptions (Biomass)'!$V$7,Model!AI$1,'Assumptions (Biomass)'!$V$10,'Assumptions (Biomass)'!$V$5*Model!$R$2030*AVERAGE('Assumptions (Biomass)'!$N$2:$P$2)/10^9),0)</f>
        <v>-0.009137280264</v>
      </c>
      <c r="AE2102" s="177">
        <f>IF($R$2030&gt;0,PPMT('Assumptions (Biomass)'!$V$7,Model!AJ$1,'Assumptions (Biomass)'!$V$10,'Assumptions (Biomass)'!$V$5*Model!$R$2030*AVERAGE('Assumptions (Biomass)'!$N$2:$P$2)/10^9),0)</f>
        <v>-0.009571301076</v>
      </c>
      <c r="AF2102" s="177">
        <f>IF($R$2030&gt;0,PPMT('Assumptions (Biomass)'!$V$7,Model!AK$1,'Assumptions (Biomass)'!$V$10,'Assumptions (Biomass)'!$V$5*Model!$R$2030*AVERAGE('Assumptions (Biomass)'!$N$2:$P$2)/10^9),0)</f>
        <v>-0.01002593788</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-0.003390561705</v>
      </c>
      <c r="T2103" s="160">
        <f>IF($S$2030&gt;0,PPMT('Assumptions (Biomass)'!$V$7,Model!X$1,'Assumptions (Biomass)'!$V$10,'Assumptions (Biomass)'!$V$5*Model!$S$2030*AVERAGE('Assumptions (Biomass)'!$O$2:$Q$2)/10^9),0)</f>
        <v>-0.003551613386</v>
      </c>
      <c r="U2103" s="160">
        <f>IF($S$2030&gt;0,PPMT('Assumptions (Biomass)'!$V$7,Model!Y$1,'Assumptions (Biomass)'!$V$10,'Assumptions (Biomass)'!$V$5*Model!$S$2030*AVERAGE('Assumptions (Biomass)'!$O$2:$Q$2)/10^9),0)</f>
        <v>-0.003720315021</v>
      </c>
      <c r="V2103" s="160">
        <f>IF($S$2030&gt;0,PPMT('Assumptions (Biomass)'!$V$7,Model!Z$1,'Assumptions (Biomass)'!$V$10,'Assumptions (Biomass)'!$V$5*Model!$S$2030*AVERAGE('Assumptions (Biomass)'!$O$2:$Q$2)/10^9),0)</f>
        <v>-0.003897029985</v>
      </c>
      <c r="W2103" s="160">
        <f>IF($S$2030&gt;0,PPMT('Assumptions (Biomass)'!$V$7,Model!AA$1,'Assumptions (Biomass)'!$V$10,'Assumptions (Biomass)'!$V$5*Model!$S$2030*AVERAGE('Assumptions (Biomass)'!$O$2:$Q$2)/10^9),0)</f>
        <v>-0.004082138909</v>
      </c>
      <c r="X2103" s="160">
        <f>IF($S$2030&gt;0,PPMT('Assumptions (Biomass)'!$V$7,Model!AB$1,'Assumptions (Biomass)'!$V$10,'Assumptions (Biomass)'!$V$5*Model!$S$2030*AVERAGE('Assumptions (Biomass)'!$O$2:$Q$2)/10^9),0)</f>
        <v>-0.004276040507</v>
      </c>
      <c r="Y2103" s="160">
        <f>IF($S$2030&gt;0,PPMT('Assumptions (Biomass)'!$V$7,Model!AC$1,'Assumptions (Biomass)'!$V$10,'Assumptions (Biomass)'!$V$5*Model!$S$2030*AVERAGE('Assumptions (Biomass)'!$O$2:$Q$2)/10^9),0)</f>
        <v>-0.004479152431</v>
      </c>
      <c r="Z2103" s="160">
        <f>IF($S$2030&gt;0,PPMT('Assumptions (Biomass)'!$V$7,Model!AD$1,'Assumptions (Biomass)'!$V$10,'Assumptions (Biomass)'!$V$5*Model!$S$2030*AVERAGE('Assumptions (Biomass)'!$O$2:$Q$2)/10^9),0)</f>
        <v>-0.004691912172</v>
      </c>
      <c r="AA2103" s="160">
        <f>IF($S$2030&gt;0,PPMT('Assumptions (Biomass)'!$V$7,Model!AE$1,'Assumptions (Biomass)'!$V$10,'Assumptions (Biomass)'!$V$5*Model!$S$2030*AVERAGE('Assumptions (Biomass)'!$O$2:$Q$2)/10^9),0)</f>
        <v>-0.004914778</v>
      </c>
      <c r="AB2103" s="160">
        <f>IF($S$2030&gt;0,PPMT('Assumptions (Biomass)'!$V$7,Model!AF$1,'Assumptions (Biomass)'!$V$10,'Assumptions (Biomass)'!$V$5*Model!$S$2030*AVERAGE('Assumptions (Biomass)'!$O$2:$Q$2)/10^9),0)</f>
        <v>-0.005148229955</v>
      </c>
      <c r="AC2103" s="160">
        <f>IF($S$2030&gt;0,PPMT('Assumptions (Biomass)'!$V$7,Model!AG$1,'Assumptions (Biomass)'!$V$10,'Assumptions (Biomass)'!$V$5*Model!$S$2030*AVERAGE('Assumptions (Biomass)'!$O$2:$Q$2)/10^9),0)</f>
        <v>-0.005392770878</v>
      </c>
      <c r="AD2103" s="160">
        <f>IF($S$2030&gt;0,PPMT('Assumptions (Biomass)'!$V$7,Model!AH$1,'Assumptions (Biomass)'!$V$10,'Assumptions (Biomass)'!$V$5*Model!$S$2030*AVERAGE('Assumptions (Biomass)'!$O$2:$Q$2)/10^9),0)</f>
        <v>-0.005648927495</v>
      </c>
      <c r="AE2103" s="160">
        <f>IF($S$2030&gt;0,PPMT('Assumptions (Biomass)'!$V$7,Model!AI$1,'Assumptions (Biomass)'!$V$10,'Assumptions (Biomass)'!$V$5*Model!$S$2030*AVERAGE('Assumptions (Biomass)'!$O$2:$Q$2)/10^9),0)</f>
        <v>-0.005917251551</v>
      </c>
      <c r="AF2103" s="160">
        <f>IF($S$2030&gt;0,PPMT('Assumptions (Biomass)'!$V$7,Model!AJ$1,'Assumptions (Biomass)'!$V$10,'Assumptions (Biomass)'!$V$5*Model!$S$2030*AVERAGE('Assumptions (Biomass)'!$O$2:$Q$2)/10^9),0)</f>
        <v>-0.006198320999</v>
      </c>
      <c r="AG2103" s="160">
        <f>IF($S$2030&gt;0,PPMT('Assumptions (Biomass)'!$V$7,Model!AK$1,'Assumptions (Biomass)'!$V$10,'Assumptions (Biomass)'!$V$5*Model!$S$2030*AVERAGE('Assumptions (Biomass)'!$O$2:$Q$2)/10^9),0)</f>
        <v>-0.006492741247</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-0.01565521184</v>
      </c>
      <c r="U2104" s="160">
        <f>IF($T$2030&gt;0,PPMT('Assumptions (Biomass)'!$V$7,Model!X$1,'Assumptions (Biomass)'!$V$10,'Assumptions (Biomass)'!$V$5*Model!$T$2030*AVERAGE('Assumptions (Biomass)'!$P$2:$R$2)/10^9),0)</f>
        <v>-0.01639883441</v>
      </c>
      <c r="V2104" s="160">
        <f>IF($T$2030&gt;0,PPMT('Assumptions (Biomass)'!$V$7,Model!Y$1,'Assumptions (Biomass)'!$V$10,'Assumptions (Biomass)'!$V$5*Model!$T$2030*AVERAGE('Assumptions (Biomass)'!$P$2:$R$2)/10^9),0)</f>
        <v>-0.01717777904</v>
      </c>
      <c r="W2104" s="160">
        <f>IF($T$2030&gt;0,PPMT('Assumptions (Biomass)'!$V$7,Model!Z$1,'Assumptions (Biomass)'!$V$10,'Assumptions (Biomass)'!$V$5*Model!$T$2030*AVERAGE('Assumptions (Biomass)'!$P$2:$R$2)/10^9),0)</f>
        <v>-0.01799372355</v>
      </c>
      <c r="X2104" s="160">
        <f>IF($T$2030&gt;0,PPMT('Assumptions (Biomass)'!$V$7,Model!AA$1,'Assumptions (Biomass)'!$V$10,'Assumptions (Biomass)'!$V$5*Model!$T$2030*AVERAGE('Assumptions (Biomass)'!$P$2:$R$2)/10^9),0)</f>
        <v>-0.01884842541</v>
      </c>
      <c r="Y2104" s="160">
        <f>IF($T$2030&gt;0,PPMT('Assumptions (Biomass)'!$V$7,Model!AB$1,'Assumptions (Biomass)'!$V$10,'Assumptions (Biomass)'!$V$5*Model!$T$2030*AVERAGE('Assumptions (Biomass)'!$P$2:$R$2)/10^9),0)</f>
        <v>-0.01974372562</v>
      </c>
      <c r="Z2104" s="160">
        <f>IF($T$2030&gt;0,PPMT('Assumptions (Biomass)'!$V$7,Model!AC$1,'Assumptions (Biomass)'!$V$10,'Assumptions (Biomass)'!$V$5*Model!$T$2030*AVERAGE('Assumptions (Biomass)'!$P$2:$R$2)/10^9),0)</f>
        <v>-0.02068155259</v>
      </c>
      <c r="AA2104" s="160">
        <f>IF($T$2030&gt;0,PPMT('Assumptions (Biomass)'!$V$7,Model!AD$1,'Assumptions (Biomass)'!$V$10,'Assumptions (Biomass)'!$V$5*Model!$T$2030*AVERAGE('Assumptions (Biomass)'!$P$2:$R$2)/10^9),0)</f>
        <v>-0.02166392634</v>
      </c>
      <c r="AB2104" s="160">
        <f>IF($T$2030&gt;0,PPMT('Assumptions (Biomass)'!$V$7,Model!AE$1,'Assumptions (Biomass)'!$V$10,'Assumptions (Biomass)'!$V$5*Model!$T$2030*AVERAGE('Assumptions (Biomass)'!$P$2:$R$2)/10^9),0)</f>
        <v>-0.02269296284</v>
      </c>
      <c r="AC2104" s="160">
        <f>IF($T$2030&gt;0,PPMT('Assumptions (Biomass)'!$V$7,Model!AF$1,'Assumptions (Biomass)'!$V$10,'Assumptions (Biomass)'!$V$5*Model!$T$2030*AVERAGE('Assumptions (Biomass)'!$P$2:$R$2)/10^9),0)</f>
        <v>-0.02377087857</v>
      </c>
      <c r="AD2104" s="160">
        <f>IF($T$2030&gt;0,PPMT('Assumptions (Biomass)'!$V$7,Model!AG$1,'Assumptions (Biomass)'!$V$10,'Assumptions (Biomass)'!$V$5*Model!$T$2030*AVERAGE('Assumptions (Biomass)'!$P$2:$R$2)/10^9),0)</f>
        <v>-0.0248999953</v>
      </c>
      <c r="AE2104" s="160">
        <f>IF($T$2030&gt;0,PPMT('Assumptions (Biomass)'!$V$7,Model!AH$1,'Assumptions (Biomass)'!$V$10,'Assumptions (Biomass)'!$V$5*Model!$T$2030*AVERAGE('Assumptions (Biomass)'!$P$2:$R$2)/10^9),0)</f>
        <v>-0.02608274508</v>
      </c>
      <c r="AF2104" s="160">
        <f>IF($T$2030&gt;0,PPMT('Assumptions (Biomass)'!$V$7,Model!AI$1,'Assumptions (Biomass)'!$V$10,'Assumptions (Biomass)'!$V$5*Model!$T$2030*AVERAGE('Assumptions (Biomass)'!$P$2:$R$2)/10^9),0)</f>
        <v>-0.02732167547</v>
      </c>
      <c r="AG2104" s="160">
        <f>IF($T$2030&gt;0,PPMT('Assumptions (Biomass)'!$V$7,Model!AJ$1,'Assumptions (Biomass)'!$V$10,'Assumptions (Biomass)'!$V$5*Model!$T$2030*AVERAGE('Assumptions (Biomass)'!$P$2:$R$2)/10^9),0)</f>
        <v>-0.02861945506</v>
      </c>
      <c r="AH2104" s="160">
        <f>IF($T$2030&gt;0,PPMT('Assumptions (Biomass)'!$V$7,Model!AK$1,'Assumptions (Biomass)'!$V$10,'Assumptions (Biomass)'!$V$5*Model!$T$2030*AVERAGE('Assumptions (Biomass)'!$P$2:$R$2)/10^9),0)</f>
        <v>-0.02997887917</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-0.0001752440854</v>
      </c>
      <c r="E2138" s="177">
        <f t="array" ref="E2138">SUM(IF(ISERROR(E2139:E2189),"",E2139:E2189))</f>
        <v>-0.0002466935614</v>
      </c>
      <c r="F2138" s="177">
        <f t="array" ref="F2138">SUM(IF(ISERROR(F2139:F2189),"",F2139:F2189))</f>
        <v>-0.0006900753149</v>
      </c>
      <c r="G2138" s="177">
        <f t="array" ref="G2138">SUM(IF(ISERROR(G2139:G2189),"",G2139:G2189))</f>
        <v>-0.002931809668</v>
      </c>
      <c r="H2138" s="177">
        <f t="array" ref="H2138">SUM(IF(ISERROR(H2139:H2189),"",H2139:H2189))</f>
        <v>-0.003503600367</v>
      </c>
      <c r="I2138" s="177">
        <f t="array" ref="I2138">SUM(IF(ISERROR(I2139:I2189),"",I2139:I2189))</f>
        <v>-0.009151692792</v>
      </c>
      <c r="J2138" s="177">
        <f t="array" ref="J2138">SUM(IF(ISERROR(J2139:J2189),"",J2139:J2189))</f>
        <v>-0.01079259007</v>
      </c>
      <c r="K2138" s="177">
        <f t="array" ref="K2138">SUM(IF(ISERROR(K2139:K2189),"",K2139:K2189))</f>
        <v>-0.01117180247</v>
      </c>
      <c r="L2138" s="177">
        <f t="array" ref="L2138">SUM(IF(ISERROR(L2139:L2189),"",L2139:L2189))</f>
        <v>-0.01230960763</v>
      </c>
      <c r="M2138" s="177">
        <f t="array" ref="M2138">SUM(IF(ISERROR(M2139:M2189),"",M2139:M2189))</f>
        <v>-0.02309193191</v>
      </c>
      <c r="N2138" s="177">
        <f t="array" ref="N2138">SUM(IF(ISERROR(N2139:N2189),"",N2139:N2189))</f>
        <v>-0.03225483293</v>
      </c>
      <c r="O2138" s="177">
        <f t="array" ref="O2138">SUM(IF(ISERROR(O2139:O2189),"",O2139:O2189))</f>
        <v>-0.03567399234</v>
      </c>
      <c r="P2138" s="177">
        <f t="array" ref="P2138">SUM(IF(ISERROR(P2139:P2189),"",P2139:P2189))</f>
        <v>-0.05234666205</v>
      </c>
      <c r="Q2138" s="177">
        <f t="array" ref="Q2138">SUM(IF(ISERROR(Q2139:Q2189),"",Q2139:Q2189))</f>
        <v>-0.05994471882</v>
      </c>
      <c r="R2138" s="177">
        <f t="array" ref="R2138">SUM(IF(ISERROR(R2139:R2189),"",R2139:R2189))</f>
        <v>-0.06127066259</v>
      </c>
      <c r="S2138" s="177">
        <f t="array" ref="S2138">SUM(IF(ISERROR(S2139:S2189),"",S2139:S2189))</f>
        <v>-0.06030477585</v>
      </c>
      <c r="T2138" s="177">
        <f t="array" ref="T2138">SUM(IF(ISERROR(T2139:T2189),"",T2139:T2189))</f>
        <v>-0.07132363369</v>
      </c>
      <c r="U2138" s="177">
        <f t="array" ref="U2138">SUM(IF(ISERROR(U2139:U2189),"",U2139:U2189))</f>
        <v>-0.06563413819</v>
      </c>
      <c r="V2138" s="177">
        <f t="array" ref="V2138">SUM(IF(ISERROR(V2139:V2189),"",V2139:V2189))</f>
        <v>-0.05971756695</v>
      </c>
      <c r="W2138" s="177">
        <f t="array" ref="W2138">SUM(IF(ISERROR(W2139:W2189),"",W2139:W2189))</f>
        <v>-0.05373557058</v>
      </c>
      <c r="X2138" s="177">
        <f t="array" ref="X2138">SUM(IF(ISERROR(X2139:X2189),"",X2139:X2189))</f>
        <v>-0.04753719933</v>
      </c>
      <c r="Y2138" s="177">
        <f t="array" ref="Y2138">SUM(IF(ISERROR(Y2139:Y2189),"",Y2139:Y2189))</f>
        <v>-0.04159685505</v>
      </c>
      <c r="Z2138" s="177">
        <f t="array" ref="Z2138">SUM(IF(ISERROR(Z2139:Z2189),"",Z2139:Z2189))</f>
        <v>-0.03557414442</v>
      </c>
      <c r="AA2138" s="177">
        <f t="array" ref="AA2138">SUM(IF(ISERROR(AA2139:AA2189),"",AA2139:AA2189))</f>
        <v>-0.02935718926</v>
      </c>
      <c r="AB2138" s="177">
        <f t="array" ref="AB2138">SUM(IF(ISERROR(AB2139:AB2189),"",AB2139:AB2189))</f>
        <v>-0.02301561021</v>
      </c>
      <c r="AC2138" s="177">
        <f t="array" ref="AC2138">SUM(IF(ISERROR(AC2139:AC2189),"",AC2139:AC2189))</f>
        <v>-0.01746807529</v>
      </c>
      <c r="AD2138" s="177">
        <f t="array" ref="AD2138">SUM(IF(ISERROR(AD2139:AD2189),"",AD2139:AD2189))</f>
        <v>-0.01265414071</v>
      </c>
      <c r="AE2138" s="177">
        <f t="array" ref="AE2138">SUM(IF(ISERROR(AE2139:AE2189),"",AE2139:AE2189))</f>
        <v>-0.008117819764</v>
      </c>
      <c r="AF2138" s="177">
        <f t="array" ref="AF2138">SUM(IF(ISERROR(AF2139:AF2189),"",AF2139:AF2189))</f>
        <v>-0.005160257967</v>
      </c>
      <c r="AG2138" s="177">
        <f t="array" ref="AG2138">SUM(IF(ISERROR(AG2139:AG2189),"",AG2139:AG2189))</f>
        <v>-0.003091826085</v>
      </c>
      <c r="AH2138" s="177">
        <f t="array" ref="AH2138">SUM(IF(ISERROR(AH2139:AH2189),"",AH2139:AH2189))</f>
        <v>-0.001423996761</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-0.0001752440854</v>
      </c>
      <c r="E2140" s="177">
        <f>IF($D$2030&gt;0,IPMT('Assumptions (Biomass)'!$V$7,Model!X$1,'Assumptions (Biomass)'!$V$10,'Assumptions (Biomass)'!$V$5*Model!$D$2030*'Assumptions (Biomass)'!$B$2/10^9),0)</f>
        <v>-0.0001669688609</v>
      </c>
      <c r="F2140" s="177">
        <f>IF($D$2030&gt;0,IPMT('Assumptions (Biomass)'!$V$7,Model!Y$1,'Assumptions (Biomass)'!$V$10,'Assumptions (Biomass)'!$V$5*Model!$D$2030*'Assumptions (Biomass)'!$B$2/10^9),0)</f>
        <v>-0.0001583005632</v>
      </c>
      <c r="G2140" s="177">
        <f>IF($D$2030&gt;0,IPMT('Assumptions (Biomass)'!$V$7,Model!Z$1,'Assumptions (Biomass)'!$V$10,'Assumptions (Biomass)'!$V$5*Model!$D$2030*'Assumptions (Biomass)'!$B$2/10^9),0)</f>
        <v>-0.0001492205214</v>
      </c>
      <c r="H2140" s="177">
        <f>IF($D$2030&gt;0,IPMT('Assumptions (Biomass)'!$V$7,Model!AA$1,'Assumptions (Biomass)'!$V$10,'Assumptions (Biomass)'!$V$5*Model!$D$2030*'Assumptions (Biomass)'!$B$2/10^9),0)</f>
        <v>-0.0001397091776</v>
      </c>
      <c r="I2140" s="177">
        <f>IF($D$2030&gt;0,IPMT('Assumptions (Biomass)'!$V$7,Model!AB$1,'Assumptions (Biomass)'!$V$10,'Assumptions (Biomass)'!$V$5*Model!$D$2030*'Assumptions (Biomass)'!$B$2/10^9),0)</f>
        <v>-0.0001297460449</v>
      </c>
      <c r="J2140" s="177">
        <f>IF($D$2030&gt;0,IPMT('Assumptions (Biomass)'!$V$7,Model!AC$1,'Assumptions (Biomass)'!$V$10,'Assumptions (Biomass)'!$V$5*Model!$D$2030*'Assumptions (Biomass)'!$B$2/10^9),0)</f>
        <v>-0.0001193096635</v>
      </c>
      <c r="K2140" s="177">
        <f>IF($D$2030&gt;0,IPMT('Assumptions (Biomass)'!$V$7,Model!AD$1,'Assumptions (Biomass)'!$V$10,'Assumptions (Biomass)'!$V$5*Model!$D$2030*'Assumptions (Biomass)'!$B$2/10^9),0)</f>
        <v>-0.000108377554</v>
      </c>
      <c r="L2140" s="177">
        <f>IF($D$2030&gt;0,IPMT('Assumptions (Biomass)'!$V$7,Model!AE$1,'Assumptions (Biomass)'!$V$10,'Assumptions (Biomass)'!$V$5*Model!$D$2030*'Assumptions (Biomass)'!$B$2/10^9),0)</f>
        <v>-0.00009692616921</v>
      </c>
      <c r="M2140" s="177">
        <f>IF($D$2030&gt;0,IPMT('Assumptions (Biomass)'!$V$7,Model!AF$1,'Assumptions (Biomass)'!$V$10,'Assumptions (Biomass)'!$V$5*Model!$D$2030*'Assumptions (Biomass)'!$B$2/10^9),0)</f>
        <v>-0.00008493084368</v>
      </c>
      <c r="N2140" s="177">
        <f>IF($D$2030&gt;0,IPMT('Assumptions (Biomass)'!$V$7,Model!AG$1,'Assumptions (Biomass)'!$V$10,'Assumptions (Biomass)'!$V$5*Model!$D$2030*'Assumptions (Biomass)'!$B$2/10^9),0)</f>
        <v>-0.00007236574019</v>
      </c>
      <c r="O2140" s="177">
        <f>IF($D$2030&gt;0,IPMT('Assumptions (Biomass)'!$V$7,Model!AH$1,'Assumptions (Biomass)'!$V$10,'Assumptions (Biomass)'!$V$5*Model!$D$2030*'Assumptions (Biomass)'!$B$2/10^9),0)</f>
        <v>-0.00005920379429</v>
      </c>
      <c r="P2140" s="177">
        <f>IF($D$2030&gt;0,IPMT('Assumptions (Biomass)'!$V$7,Model!AI$1,'Assumptions (Biomass)'!$V$10,'Assumptions (Biomass)'!$V$5*Model!$D$2030*'Assumptions (Biomass)'!$B$2/10^9),0)</f>
        <v>-0.00004541665595</v>
      </c>
      <c r="Q2140" s="177">
        <f>IF($D$2030&gt;0,IPMT('Assumptions (Biomass)'!$V$7,Model!AJ$1,'Assumptions (Biomass)'!$V$10,'Assumptions (Biomass)'!$V$5*Model!$D$2030*'Assumptions (Biomass)'!$B$2/10^9),0)</f>
        <v>-0.00003097462854</v>
      </c>
      <c r="R2140" s="177">
        <f>IF($D$2030&gt;0,IPMT('Assumptions (Biomass)'!$V$7,Model!AK$1,'Assumptions (Biomass)'!$V$10,'Assumptions (Biomass)'!$V$5*Model!$D$2030*'Assumptions (Biomass)'!$B$2/10^9),0)</f>
        <v>-0.00001584660484</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-0.00007972470051</v>
      </c>
      <c r="F2141" s="160">
        <f>IF($E$2030&gt;0,IPMT('Assumptions (Biomass)'!$V$7,Model!X$1,'Assumptions (Biomass)'!$V$10,'Assumptions (Biomass)'!$V$5*Model!$E$2030*AVERAGE('Assumptions (Biomass)'!$B$2:$C$2)/10^9),0)</f>
        <v>-0.00007596000971</v>
      </c>
      <c r="G2141" s="160">
        <f>IF($E$2030&gt;0,IPMT('Assumptions (Biomass)'!$V$7,Model!Y$1,'Assumptions (Biomass)'!$V$10,'Assumptions (Biomass)'!$V$5*Model!$E$2030*AVERAGE('Assumptions (Biomass)'!$B$2:$C$2)/10^9),0)</f>
        <v>-0.0000720164961</v>
      </c>
      <c r="H2141" s="160">
        <f>IF($E$2030&gt;0,IPMT('Assumptions (Biomass)'!$V$7,Model!Z$1,'Assumptions (Biomass)'!$V$10,'Assumptions (Biomass)'!$V$5*Model!$E$2030*AVERAGE('Assumptions (Biomass)'!$B$2:$C$2)/10^9),0)</f>
        <v>-0.00006788566559</v>
      </c>
      <c r="I2141" s="160">
        <f>IF($E$2030&gt;0,IPMT('Assumptions (Biomass)'!$V$7,Model!AA$1,'Assumptions (Biomass)'!$V$10,'Assumptions (Biomass)'!$V$5*Model!$E$2030*AVERAGE('Assumptions (Biomass)'!$B$2:$C$2)/10^9),0)</f>
        <v>-0.00006355862063</v>
      </c>
      <c r="J2141" s="160">
        <f>IF($E$2030&gt;0,IPMT('Assumptions (Biomass)'!$V$7,Model!AB$1,'Assumptions (Biomass)'!$V$10,'Assumptions (Biomass)'!$V$5*Model!$E$2030*AVERAGE('Assumptions (Biomass)'!$B$2:$C$2)/10^9),0)</f>
        <v>-0.00005902604104</v>
      </c>
      <c r="K2141" s="160">
        <f>IF($E$2030&gt;0,IPMT('Assumptions (Biomass)'!$V$7,Model!AC$1,'Assumptions (Biomass)'!$V$10,'Assumptions (Biomass)'!$V$5*Model!$E$2030*AVERAGE('Assumptions (Biomass)'!$B$2:$C$2)/10^9),0)</f>
        <v>-0.00005427816392</v>
      </c>
      <c r="L2141" s="160">
        <f>IF($E$2030&gt;0,IPMT('Assumptions (Biomass)'!$V$7,Model!AD$1,'Assumptions (Biomass)'!$V$10,'Assumptions (Biomass)'!$V$5*Model!$E$2030*AVERAGE('Assumptions (Biomass)'!$B$2:$C$2)/10^9),0)</f>
        <v>-0.00004930476263</v>
      </c>
      <c r="M2141" s="160">
        <f>IF($E$2030&gt;0,IPMT('Assumptions (Biomass)'!$V$7,Model!AE$1,'Assumptions (Biomass)'!$V$10,'Assumptions (Biomass)'!$V$5*Model!$E$2030*AVERAGE('Assumptions (Biomass)'!$B$2:$C$2)/10^9),0)</f>
        <v>-0.00004409512478</v>
      </c>
      <c r="N2141" s="177">
        <f>IF($E$2030&gt;0,IPMT('Assumptions (Biomass)'!$V$7,Model!AF$1,'Assumptions (Biomass)'!$V$10,'Assumptions (Biomass)'!$V$5*Model!$E$2030*AVERAGE('Assumptions (Biomass)'!$B$2:$C$2)/10^9),0)</f>
        <v>-0.00003863802914</v>
      </c>
      <c r="O2141" s="160">
        <f>IF($E$2030&gt;0,IPMT('Assumptions (Biomass)'!$V$7,Model!AG$1,'Assumptions (Biomass)'!$V$10,'Assumptions (Biomass)'!$V$5*Model!$E$2030*AVERAGE('Assumptions (Biomass)'!$B$2:$C$2)/10^9),0)</f>
        <v>-0.00003292172145</v>
      </c>
      <c r="P2141" s="160">
        <f>IF($E$2030&gt;0,IPMT('Assumptions (Biomass)'!$V$7,Model!AH$1,'Assumptions (Biomass)'!$V$10,'Assumptions (Biomass)'!$V$5*Model!$E$2030*AVERAGE('Assumptions (Biomass)'!$B$2:$C$2)/10^9),0)</f>
        <v>-0.00002693388914</v>
      </c>
      <c r="Q2141" s="160">
        <f>IF($E$2030&gt;0,IPMT('Assumptions (Biomass)'!$V$7,Model!AI$1,'Assumptions (Biomass)'!$V$10,'Assumptions (Biomass)'!$V$5*Model!$E$2030*AVERAGE('Assumptions (Biomass)'!$B$2:$C$2)/10^9),0)</f>
        <v>-0.00002066163481</v>
      </c>
      <c r="R2141" s="160">
        <f>IF($E$2030&gt;0,IPMT('Assumptions (Biomass)'!$V$7,Model!AJ$1,'Assumptions (Biomass)'!$V$10,'Assumptions (Biomass)'!$V$5*Model!$E$2030*AVERAGE('Assumptions (Biomass)'!$B$2:$C$2)/10^9),0)</f>
        <v>-0.00001409144839</v>
      </c>
      <c r="S2141" s="160">
        <f>IF($E$2030&gt;0,IPMT('Assumptions (Biomass)'!$V$7,Model!AK$1,'Assumptions (Biomass)'!$V$10,'Assumptions (Biomass)'!$V$5*Model!$E$2030*AVERAGE('Assumptions (Biomass)'!$B$2:$C$2)/10^9),0)</f>
        <v>-0.000007209178112</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-0.000455814742</v>
      </c>
      <c r="G2142" s="160">
        <f>IF($F$2030&gt;0,IPMT('Assumptions (Biomass)'!$V$7,Model!X$1,'Assumptions (Biomass)'!$V$10,'Assumptions (Biomass)'!$V$5*Model!$F$2030*AVERAGE('Assumptions (Biomass)'!$B$2:$D$2)/10^9),0)</f>
        <v>-0.0004342906528</v>
      </c>
      <c r="H2142" s="160">
        <f>IF($F$2030&gt;0,IPMT('Assumptions (Biomass)'!$V$7,Model!Y$1,'Assumptions (Biomass)'!$V$10,'Assumptions (Biomass)'!$V$5*Model!$F$2030*AVERAGE('Assumptions (Biomass)'!$B$2:$D$2)/10^9),0)</f>
        <v>-0.0004117441694</v>
      </c>
      <c r="I2142" s="160">
        <f>IF($F$2030&gt;0,IPMT('Assumptions (Biomass)'!$V$7,Model!Z$1,'Assumptions (Biomass)'!$V$10,'Assumptions (Biomass)'!$V$5*Model!$F$2030*AVERAGE('Assumptions (Biomass)'!$B$2:$D$2)/10^9),0)</f>
        <v>-0.000388126728</v>
      </c>
      <c r="J2142" s="160">
        <f>IF($F$2030&gt;0,IPMT('Assumptions (Biomass)'!$V$7,Model!AA$1,'Assumptions (Biomass)'!$V$10,'Assumptions (Biomass)'!$V$5*Model!$F$2030*AVERAGE('Assumptions (Biomass)'!$B$2:$D$2)/10^9),0)</f>
        <v>-0.0003633874581</v>
      </c>
      <c r="K2142" s="160">
        <f>IF($F$2030&gt;0,IPMT('Assumptions (Biomass)'!$V$7,Model!AB$1,'Assumptions (Biomass)'!$V$10,'Assumptions (Biomass)'!$V$5*Model!$F$2030*AVERAGE('Assumptions (Biomass)'!$B$2:$D$2)/10^9),0)</f>
        <v>-0.000337473073</v>
      </c>
      <c r="L2142" s="160">
        <f>IF($F$2030&gt;0,IPMT('Assumptions (Biomass)'!$V$7,Model!AC$1,'Assumptions (Biomass)'!$V$10,'Assumptions (Biomass)'!$V$5*Model!$F$2030*AVERAGE('Assumptions (Biomass)'!$B$2:$D$2)/10^9),0)</f>
        <v>-0.0003103277545</v>
      </c>
      <c r="M2142" s="160">
        <f>IF($F$2030&gt;0,IPMT('Assumptions (Biomass)'!$V$7,Model!AD$1,'Assumptions (Biomass)'!$V$10,'Assumptions (Biomass)'!$V$5*Model!$F$2030*AVERAGE('Assumptions (Biomass)'!$B$2:$D$2)/10^9),0)</f>
        <v>-0.0002818930334</v>
      </c>
      <c r="N2142" s="177">
        <f>IF($F$2030&gt;0,IPMT('Assumptions (Biomass)'!$V$7,Model!AE$1,'Assumptions (Biomass)'!$V$10,'Assumptions (Biomass)'!$V$5*Model!$F$2030*AVERAGE('Assumptions (Biomass)'!$B$2:$D$2)/10^9),0)</f>
        <v>-0.000252107663</v>
      </c>
      <c r="O2142" s="160">
        <f>IF($F$2030&gt;0,IPMT('Assumptions (Biomass)'!$V$7,Model!AF$1,'Assumptions (Biomass)'!$V$10,'Assumptions (Biomass)'!$V$5*Model!$F$2030*AVERAGE('Assumptions (Biomass)'!$B$2:$D$2)/10^9),0)</f>
        <v>-0.0002209074875</v>
      </c>
      <c r="P2142" s="160">
        <f>IF($F$2030&gt;0,IPMT('Assumptions (Biomass)'!$V$7,Model!AG$1,'Assumptions (Biomass)'!$V$10,'Assumptions (Biomass)'!$V$5*Model!$F$2030*AVERAGE('Assumptions (Biomass)'!$B$2:$D$2)/10^9),0)</f>
        <v>-0.0001882253038</v>
      </c>
      <c r="Q2142" s="160">
        <f>IF($F$2030&gt;0,IPMT('Assumptions (Biomass)'!$V$7,Model!AH$1,'Assumptions (Biomass)'!$V$10,'Assumptions (Biomass)'!$V$5*Model!$F$2030*AVERAGE('Assumptions (Biomass)'!$B$2:$D$2)/10^9),0)</f>
        <v>-0.0001539907162</v>
      </c>
      <c r="R2142" s="160">
        <f>IF($F$2030&gt;0,IPMT('Assumptions (Biomass)'!$V$7,Model!AI$1,'Assumptions (Biomass)'!$V$10,'Assumptions (Biomass)'!$V$5*Model!$F$2030*AVERAGE('Assumptions (Biomass)'!$B$2:$D$2)/10^9),0)</f>
        <v>-0.0001181299858</v>
      </c>
      <c r="S2142" s="160">
        <f>IF($F$2030&gt;0,IPMT('Assumptions (Biomass)'!$V$7,Model!AJ$1,'Assumptions (Biomass)'!$V$10,'Assumptions (Biomass)'!$V$5*Model!$F$2030*AVERAGE('Assumptions (Biomass)'!$B$2:$D$2)/10^9),0)</f>
        <v>-0.00008056587068</v>
      </c>
      <c r="T2142" s="160">
        <f>IF($F$2030&gt;0,IPMT('Assumptions (Biomass)'!$V$7,Model!AK$1,'Assumptions (Biomass)'!$V$10,'Assumptions (Biomass)'!$V$5*Model!$F$2030*AVERAGE('Assumptions (Biomass)'!$B$2:$D$2)/10^9),0)</f>
        <v>-0.00004121746009</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-0.002276281997</v>
      </c>
      <c r="H2143" s="160">
        <f>IF($G$2030&gt;0,IPMT('Assumptions (Biomass)'!$V$7,Model!X$1,'Assumptions (Biomass)'!$V$10,'Assumptions (Biomass)'!$V$5*Model!$G$2030*AVERAGE('Assumptions (Biomass)'!$C$2:$E$2)/10^9),0)</f>
        <v>-0.002168793379</v>
      </c>
      <c r="I2143" s="160">
        <f>IF($G$2030&gt;0,IPMT('Assumptions (Biomass)'!$V$7,Model!Y$1,'Assumptions (Biomass)'!$V$10,'Assumptions (Biomass)'!$V$5*Model!$G$2030*AVERAGE('Assumptions (Biomass)'!$C$2:$E$2)/10^9),0)</f>
        <v>-0.002056199052</v>
      </c>
      <c r="J2143" s="160">
        <f>IF($G$2030&gt;0,IPMT('Assumptions (Biomass)'!$V$7,Model!Z$1,'Assumptions (Biomass)'!$V$10,'Assumptions (Biomass)'!$V$5*Model!$G$2030*AVERAGE('Assumptions (Biomass)'!$C$2:$E$2)/10^9),0)</f>
        <v>-0.001938256494</v>
      </c>
      <c r="K2143" s="160">
        <f>IF($G$2030&gt;0,IPMT('Assumptions (Biomass)'!$V$7,Model!AA$1,'Assumptions (Biomass)'!$V$10,'Assumptions (Biomass)'!$V$5*Model!$G$2030*AVERAGE('Assumptions (Biomass)'!$C$2:$E$2)/10^9),0)</f>
        <v>-0.001814711664</v>
      </c>
      <c r="L2143" s="160">
        <f>IF($G$2030&gt;0,IPMT('Assumptions (Biomass)'!$V$7,Model!AB$1,'Assumptions (Biomass)'!$V$10,'Assumptions (Biomass)'!$V$5*Model!$G$2030*AVERAGE('Assumptions (Biomass)'!$C$2:$E$2)/10^9),0)</f>
        <v>-0.001685298455</v>
      </c>
      <c r="M2143" s="160">
        <f>IF($G$2030&gt;0,IPMT('Assumptions (Biomass)'!$V$7,Model!AC$1,'Assumptions (Biomass)'!$V$10,'Assumptions (Biomass)'!$V$5*Model!$G$2030*AVERAGE('Assumptions (Biomass)'!$C$2:$E$2)/10^9),0)</f>
        <v>-0.001549738119</v>
      </c>
      <c r="N2143" s="160">
        <f>IF($G$2030&gt;0,IPMT('Assumptions (Biomass)'!$V$7,Model!AD$1,'Assumptions (Biomass)'!$V$10,'Assumptions (Biomass)'!$V$5*Model!$G$2030*AVERAGE('Assumptions (Biomass)'!$C$2:$E$2)/10^9),0)</f>
        <v>-0.001407738666</v>
      </c>
      <c r="O2143" s="160">
        <f>IF($G$2030&gt;0,IPMT('Assumptions (Biomass)'!$V$7,Model!AE$1,'Assumptions (Biomass)'!$V$10,'Assumptions (Biomass)'!$V$5*Model!$G$2030*AVERAGE('Assumptions (Biomass)'!$C$2:$E$2)/10^9),0)</f>
        <v>-0.00125899424</v>
      </c>
      <c r="P2143" s="160">
        <f>IF($G$2030&gt;0,IPMT('Assumptions (Biomass)'!$V$7,Model!AF$1,'Assumptions (Biomass)'!$V$10,'Assumptions (Biomass)'!$V$5*Model!$G$2030*AVERAGE('Assumptions (Biomass)'!$C$2:$E$2)/10^9),0)</f>
        <v>-0.001103184453</v>
      </c>
      <c r="Q2143" s="160">
        <f>IF($G$2030&gt;0,IPMT('Assumptions (Biomass)'!$V$7,Model!AG$1,'Assumptions (Biomass)'!$V$10,'Assumptions (Biomass)'!$V$5*Model!$G$2030*AVERAGE('Assumptions (Biomass)'!$C$2:$E$2)/10^9),0)</f>
        <v>-0.0009399737017</v>
      </c>
      <c r="R2143" s="160">
        <f>IF($G$2030&gt;0,IPMT('Assumptions (Biomass)'!$V$7,Model!AH$1,'Assumptions (Biomass)'!$V$10,'Assumptions (Biomass)'!$V$5*Model!$G$2030*AVERAGE('Assumptions (Biomass)'!$C$2:$E$2)/10^9),0)</f>
        <v>-0.0007690104395</v>
      </c>
      <c r="S2143" s="160">
        <f>IF($G$2030&gt;0,IPMT('Assumptions (Biomass)'!$V$7,Model!AI$1,'Assumptions (Biomass)'!$V$10,'Assumptions (Biomass)'!$V$5*Model!$G$2030*AVERAGE('Assumptions (Biomass)'!$C$2:$E$2)/10^9),0)</f>
        <v>-0.0005899264223</v>
      </c>
      <c r="T2143" s="160">
        <f>IF($G$2030&gt;0,IPMT('Assumptions (Biomass)'!$V$7,Model!AJ$1,'Assumptions (Biomass)'!$V$10,'Assumptions (Biomass)'!$V$5*Model!$G$2030*AVERAGE('Assumptions (Biomass)'!$C$2:$E$2)/10^9),0)</f>
        <v>-0.0004023359144</v>
      </c>
      <c r="U2143" s="160">
        <f>IF($G$2030&gt;0,IPMT('Assumptions (Biomass)'!$V$7,Model!AK$1,'Assumptions (Biomass)'!$V$10,'Assumptions (Biomass)'!$V$5*Model!$G$2030*AVERAGE('Assumptions (Biomass)'!$C$2:$E$2)/10^9),0)</f>
        <v>-0.0002058348573</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-0.0007154679751</v>
      </c>
      <c r="I2144" s="160">
        <f>IF($H$2030&gt;0,IPMT('Assumptions (Biomass)'!$V$7,Model!X$1,'Assumptions (Biomass)'!$V$10,'Assumptions (Biomass)'!$V$5*Model!$H$2030*AVERAGE('Assumptions (Biomass)'!$D$2:$F$2)/10^9),0)</f>
        <v>-0.0006816827657</v>
      </c>
      <c r="J2144" s="160">
        <f>IF($H$2030&gt;0,IPMT('Assumptions (Biomass)'!$V$7,Model!Y$1,'Assumptions (Biomass)'!$V$10,'Assumptions (Biomass)'!$V$5*Model!$H$2030*AVERAGE('Assumptions (Biomass)'!$D$2:$F$2)/10^9),0)</f>
        <v>-0.0006462927588</v>
      </c>
      <c r="K2144" s="160">
        <f>IF($H$2030&gt;0,IPMT('Assumptions (Biomass)'!$V$7,Model!Z$1,'Assumptions (Biomass)'!$V$10,'Assumptions (Biomass)'!$V$5*Model!$H$2030*AVERAGE('Assumptions (Biomass)'!$D$2:$F$2)/10^9),0)</f>
        <v>-0.0006092217266</v>
      </c>
      <c r="L2144" s="160">
        <f>IF($H$2030&gt;0,IPMT('Assumptions (Biomass)'!$V$7,Model!AA$1,'Assumptions (Biomass)'!$V$10,'Assumptions (Biomass)'!$V$5*Model!$H$2030*AVERAGE('Assumptions (Biomass)'!$D$2:$F$2)/10^9),0)</f>
        <v>-0.0005703898204</v>
      </c>
      <c r="M2144" s="160">
        <f>IF($H$2030&gt;0,IPMT('Assumptions (Biomass)'!$V$7,Model!AB$1,'Assumptions (Biomass)'!$V$10,'Assumptions (Biomass)'!$V$5*Model!$H$2030*AVERAGE('Assumptions (Biomass)'!$D$2:$F$2)/10^9),0)</f>
        <v>-0.0005297133986</v>
      </c>
      <c r="N2144" s="160">
        <f>IF($H$2030&gt;0,IPMT('Assumptions (Biomass)'!$V$7,Model!AC$1,'Assumptions (Biomass)'!$V$10,'Assumptions (Biomass)'!$V$5*Model!$H$2030*AVERAGE('Assumptions (Biomass)'!$D$2:$F$2)/10^9),0)</f>
        <v>-0.0004871048468</v>
      </c>
      <c r="O2144" s="160">
        <f>IF($H$2030&gt;0,IPMT('Assumptions (Biomass)'!$V$7,Model!AD$1,'Assumptions (Biomass)'!$V$10,'Assumptions (Biomass)'!$V$5*Model!$H$2030*AVERAGE('Assumptions (Biomass)'!$D$2:$F$2)/10^9),0)</f>
        <v>-0.0004424723888</v>
      </c>
      <c r="P2144" s="160">
        <f>IF($H$2030&gt;0,IPMT('Assumptions (Biomass)'!$V$7,Model!AE$1,'Assumptions (Biomass)'!$V$10,'Assumptions (Biomass)'!$V$5*Model!$H$2030*AVERAGE('Assumptions (Biomass)'!$D$2:$F$2)/10^9),0)</f>
        <v>-0.0003957198891</v>
      </c>
      <c r="Q2144" s="160">
        <f>IF($H$2030&gt;0,IPMT('Assumptions (Biomass)'!$V$7,Model!AF$1,'Assumptions (Biomass)'!$V$10,'Assumptions (Biomass)'!$V$5*Model!$H$2030*AVERAGE('Assumptions (Biomass)'!$D$2:$F$2)/10^9),0)</f>
        <v>-0.0003467466456</v>
      </c>
      <c r="R2144" s="160">
        <f>IF($H$2030&gt;0,IPMT('Assumptions (Biomass)'!$V$7,Model!AG$1,'Assumptions (Biomass)'!$V$10,'Assumptions (Biomass)'!$V$5*Model!$H$2030*AVERAGE('Assumptions (Biomass)'!$D$2:$F$2)/10^9),0)</f>
        <v>-0.000295447173</v>
      </c>
      <c r="S2144" s="160">
        <f>IF($H$2030&gt;0,IPMT('Assumptions (Biomass)'!$V$7,Model!AH$1,'Assumptions (Biomass)'!$V$10,'Assumptions (Biomass)'!$V$5*Model!$H$2030*AVERAGE('Assumptions (Biomass)'!$D$2:$F$2)/10^9),0)</f>
        <v>-0.0002417109755</v>
      </c>
      <c r="T2144" s="160">
        <f>IF($H$2030&gt;0,IPMT('Assumptions (Biomass)'!$V$7,Model!AI$1,'Assumptions (Biomass)'!$V$10,'Assumptions (Biomass)'!$V$5*Model!$H$2030*AVERAGE('Assumptions (Biomass)'!$D$2:$F$2)/10^9),0)</f>
        <v>-0.0001854223086</v>
      </c>
      <c r="U2144" s="160">
        <f>IF($H$2030&gt;0,IPMT('Assumptions (Biomass)'!$V$7,Model!AJ$1,'Assumptions (Biomass)'!$V$10,'Assumptions (Biomass)'!$V$5*Model!$H$2030*AVERAGE('Assumptions (Biomass)'!$D$2:$F$2)/10^9),0)</f>
        <v>-0.00012645993</v>
      </c>
      <c r="V2144" s="160">
        <f>IF($H$2030&gt;0,IPMT('Assumptions (Biomass)'!$V$7,Model!AK$1,'Assumptions (Biomass)'!$V$10,'Assumptions (Biomass)'!$V$5*Model!$H$2030*AVERAGE('Assumptions (Biomass)'!$D$2:$F$2)/10^9),0)</f>
        <v>-0.00006469683841</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-0.005832379581</v>
      </c>
      <c r="J2145" s="160">
        <f>IF($I$2030&gt;0,IPMT('Assumptions (Biomass)'!$V$7,Model!X$1,'Assumptions (Biomass)'!$V$10,'Assumptions (Biomass)'!$V$5*Model!$I$2030*AVERAGE('Assumptions (Biomass)'!$E$2:$G$2)/10^9),0)</f>
        <v>-0.005556968001</v>
      </c>
      <c r="K2145" s="160">
        <f>IF($I$2030&gt;0,IPMT('Assumptions (Biomass)'!$V$7,Model!Y$1,'Assumptions (Biomass)'!$V$10,'Assumptions (Biomass)'!$V$5*Model!$I$2030*AVERAGE('Assumptions (Biomass)'!$E$2:$G$2)/10^9),0)</f>
        <v>-0.00526847437</v>
      </c>
      <c r="L2145" s="160">
        <f>IF($I$2030&gt;0,IPMT('Assumptions (Biomass)'!$V$7,Model!Z$1,'Assumptions (Biomass)'!$V$10,'Assumptions (Biomass)'!$V$5*Model!$I$2030*AVERAGE('Assumptions (Biomass)'!$E$2:$G$2)/10^9),0)</f>
        <v>-0.004966277293</v>
      </c>
      <c r="M2145" s="160">
        <f>IF($I$2030&gt;0,IPMT('Assumptions (Biomass)'!$V$7,Model!AA$1,'Assumptions (Biomass)'!$V$10,'Assumptions (Biomass)'!$V$5*Model!$I$2030*AVERAGE('Assumptions (Biomass)'!$E$2:$G$2)/10^9),0)</f>
        <v>-0.004649725854</v>
      </c>
      <c r="N2145" s="160">
        <f>IF($I$2030&gt;0,IPMT('Assumptions (Biomass)'!$V$7,Model!AB$1,'Assumptions (Biomass)'!$V$10,'Assumptions (Biomass)'!$V$5*Model!$I$2030*AVERAGE('Assumptions (Biomass)'!$E$2:$G$2)/10^9),0)</f>
        <v>-0.004318138222</v>
      </c>
      <c r="O2145" s="160">
        <f>IF($I$2030&gt;0,IPMT('Assumptions (Biomass)'!$V$7,Model!AC$1,'Assumptions (Biomass)'!$V$10,'Assumptions (Biomass)'!$V$5*Model!$I$2030*AVERAGE('Assumptions (Biomass)'!$E$2:$G$2)/10^9),0)</f>
        <v>-0.003970800177</v>
      </c>
      <c r="P2145" s="160">
        <f>IF($I$2030&gt;0,IPMT('Assumptions (Biomass)'!$V$7,Model!AD$1,'Assumptions (Biomass)'!$V$10,'Assumptions (Biomass)'!$V$5*Model!$I$2030*AVERAGE('Assumptions (Biomass)'!$E$2:$G$2)/10^9),0)</f>
        <v>-0.003606963575</v>
      </c>
      <c r="Q2145" s="160">
        <f>IF($I$2030&gt;0,IPMT('Assumptions (Biomass)'!$V$7,Model!AE$1,'Assumptions (Biomass)'!$V$10,'Assumptions (Biomass)'!$V$5*Model!$I$2030*AVERAGE('Assumptions (Biomass)'!$E$2:$G$2)/10^9),0)</f>
        <v>-0.003225844735</v>
      </c>
      <c r="R2145" s="160">
        <f>IF($I$2030&gt;0,IPMT('Assumptions (Biomass)'!$V$7,Model!AF$1,'Assumptions (Biomass)'!$V$10,'Assumptions (Biomass)'!$V$5*Model!$I$2030*AVERAGE('Assumptions (Biomass)'!$E$2:$G$2)/10^9),0)</f>
        <v>-0.00282662275</v>
      </c>
      <c r="S2145" s="160">
        <f>IF($I$2030&gt;0,IPMT('Assumptions (Biomass)'!$V$7,Model!AG$1,'Assumptions (Biomass)'!$V$10,'Assumptions (Biomass)'!$V$5*Model!$I$2030*AVERAGE('Assumptions (Biomass)'!$E$2:$G$2)/10^9),0)</f>
        <v>-0.00240843772</v>
      </c>
      <c r="T2145" s="160">
        <f>IF($I$2030&gt;0,IPMT('Assumptions (Biomass)'!$V$7,Model!AH$1,'Assumptions (Biomass)'!$V$10,'Assumptions (Biomass)'!$V$5*Model!$I$2030*AVERAGE('Assumptions (Biomass)'!$E$2:$G$2)/10^9),0)</f>
        <v>-0.001970388902</v>
      </c>
      <c r="U2145" s="160">
        <f>IF($I$2030&gt;0,IPMT('Assumptions (Biomass)'!$V$7,Model!AI$1,'Assumptions (Biomass)'!$V$10,'Assumptions (Biomass)'!$V$5*Model!$I$2030*AVERAGE('Assumptions (Biomass)'!$E$2:$G$2)/10^9),0)</f>
        <v>-0.001511532764</v>
      </c>
      <c r="V2145" s="160">
        <f>IF($I$2030&gt;0,IPMT('Assumptions (Biomass)'!$V$7,Model!AJ$1,'Assumptions (Biomass)'!$V$10,'Assumptions (Biomass)'!$V$5*Model!$I$2030*AVERAGE('Assumptions (Biomass)'!$E$2:$G$2)/10^9),0)</f>
        <v>-0.00103088096</v>
      </c>
      <c r="W2145" s="160">
        <f>IF($I$2030&gt;0,IPMT('Assumptions (Biomass)'!$V$7,Model!AK$1,'Assumptions (Biomass)'!$V$10,'Assumptions (Biomass)'!$V$5*Model!$I$2030*AVERAGE('Assumptions (Biomass)'!$E$2:$G$2)/10^9),0)</f>
        <v>-0.0005273981959</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-0.002109349657</v>
      </c>
      <c r="K2146" s="160">
        <f>IF($J$2030&gt;0,IPMT('Assumptions (Biomass)'!$V$7,Model!X$1,'Assumptions (Biomass)'!$V$10,'Assumptions (Biomass)'!$V$5*Model!$J$2030*AVERAGE('Assumptions (Biomass)'!$F$2:$H$2)/10^9),0)</f>
        <v>-0.002009743773</v>
      </c>
      <c r="L2146" s="160">
        <f>IF($J$2030&gt;0,IPMT('Assumptions (Biomass)'!$V$7,Model!Y$1,'Assumptions (Biomass)'!$V$10,'Assumptions (Biomass)'!$V$5*Model!$J$2030*AVERAGE('Assumptions (Biomass)'!$F$2:$H$2)/10^9),0)</f>
        <v>-0.00190540661</v>
      </c>
      <c r="M2146" s="160">
        <f>IF($J$2030&gt;0,IPMT('Assumptions (Biomass)'!$V$7,Model!Z$1,'Assumptions (Biomass)'!$V$10,'Assumptions (Biomass)'!$V$5*Model!$J$2030*AVERAGE('Assumptions (Biomass)'!$F$2:$H$2)/10^9),0)</f>
        <v>-0.001796113432</v>
      </c>
      <c r="N2146" s="160">
        <f>IF($J$2030&gt;0,IPMT('Assumptions (Biomass)'!$V$7,Model!AA$1,'Assumptions (Biomass)'!$V$10,'Assumptions (Biomass)'!$V$5*Model!$J$2030*AVERAGE('Assumptions (Biomass)'!$F$2:$H$2)/10^9),0)</f>
        <v>-0.001681628827</v>
      </c>
      <c r="O2146" s="160">
        <f>IF($J$2030&gt;0,IPMT('Assumptions (Biomass)'!$V$7,Model!AB$1,'Assumptions (Biomass)'!$V$10,'Assumptions (Biomass)'!$V$5*Model!$J$2030*AVERAGE('Assumptions (Biomass)'!$F$2:$H$2)/10^9),0)</f>
        <v>-0.001561706204</v>
      </c>
      <c r="P2146" s="160">
        <f>IF($J$2030&gt;0,IPMT('Assumptions (Biomass)'!$V$7,Model!AC$1,'Assumptions (Biomass)'!$V$10,'Assumptions (Biomass)'!$V$5*Model!$J$2030*AVERAGE('Assumptions (Biomass)'!$F$2:$H$2)/10^9),0)</f>
        <v>-0.001436087257</v>
      </c>
      <c r="Q2146" s="160">
        <f>IF($J$2030&gt;0,IPMT('Assumptions (Biomass)'!$V$7,Model!AD$1,'Assumptions (Biomass)'!$V$10,'Assumptions (Biomass)'!$V$5*Model!$J$2030*AVERAGE('Assumptions (Biomass)'!$F$2:$H$2)/10^9),0)</f>
        <v>-0.001304501409</v>
      </c>
      <c r="R2146" s="160">
        <f>IF($J$2030&gt;0,IPMT('Assumptions (Biomass)'!$V$7,Model!AE$1,'Assumptions (Biomass)'!$V$10,'Assumptions (Biomass)'!$V$5*Model!$J$2030*AVERAGE('Assumptions (Biomass)'!$F$2:$H$2)/10^9),0)</f>
        <v>-0.001166665233</v>
      </c>
      <c r="S2146" s="160">
        <f>IF($J$2030&gt;0,IPMT('Assumptions (Biomass)'!$V$7,Model!AF$1,'Assumptions (Biomass)'!$V$10,'Assumptions (Biomass)'!$V$5*Model!$J$2030*AVERAGE('Assumptions (Biomass)'!$F$2:$H$2)/10^9),0)</f>
        <v>-0.00102228184</v>
      </c>
      <c r="T2146" s="160">
        <f>IF($J$2030&gt;0,IPMT('Assumptions (Biomass)'!$V$7,Model!AG$1,'Assumptions (Biomass)'!$V$10,'Assumptions (Biomass)'!$V$5*Model!$J$2030*AVERAGE('Assumptions (Biomass)'!$F$2:$H$2)/10^9),0)</f>
        <v>-0.0008710402347</v>
      </c>
      <c r="U2146" s="160">
        <f>IF($J$2030&gt;0,IPMT('Assumptions (Biomass)'!$V$7,Model!AH$1,'Assumptions (Biomass)'!$V$10,'Assumptions (Biomass)'!$V$5*Model!$J$2030*AVERAGE('Assumptions (Biomass)'!$F$2:$H$2)/10^9),0)</f>
        <v>-0.0007126146534</v>
      </c>
      <c r="V2146" s="160">
        <f>IF($J$2030&gt;0,IPMT('Assumptions (Biomass)'!$V$7,Model!AI$1,'Assumptions (Biomass)'!$V$10,'Assumptions (Biomass)'!$V$5*Model!$J$2030*AVERAGE('Assumptions (Biomass)'!$F$2:$H$2)/10^9),0)</f>
        <v>-0.0005466638571</v>
      </c>
      <c r="W2146" s="160">
        <f>IF($J$2030&gt;0,IPMT('Assumptions (Biomass)'!$V$7,Model!AJ$1,'Assumptions (Biomass)'!$V$10,'Assumptions (Biomass)'!$V$5*Model!$J$2030*AVERAGE('Assumptions (Biomass)'!$F$2:$H$2)/10^9),0)</f>
        <v>-0.000372830398</v>
      </c>
      <c r="X2146" s="160">
        <f>IF($J$2030&gt;0,IPMT('Assumptions (Biomass)'!$V$7,Model!AK$1,'Assumptions (Biomass)'!$V$10,'Assumptions (Biomass)'!$V$5*Model!$J$2030*AVERAGE('Assumptions (Biomass)'!$F$2:$H$2)/10^9),0)</f>
        <v>-0.0001907398495</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-0.0009695221441</v>
      </c>
      <c r="L2147" s="160">
        <f>IF($K$2030&gt;0,IPMT('Assumptions (Biomass)'!$V$7,Model!X$1,'Assumptions (Biomass)'!$V$10,'Assumptions (Biomass)'!$V$5*Model!$K$2030*AVERAGE('Assumptions (Biomass)'!$G$2:$I$2)/10^9),0)</f>
        <v>-0.0009237402086</v>
      </c>
      <c r="M2147" s="160">
        <f>IF($K$2030&gt;0,IPMT('Assumptions (Biomass)'!$V$7,Model!Y$1,'Assumptions (Biomass)'!$V$10,'Assumptions (Biomass)'!$V$5*Model!$K$2030*AVERAGE('Assumptions (Biomass)'!$G$2:$I$2)/10^9),0)</f>
        <v>-0.0008757836312</v>
      </c>
      <c r="N2147" s="160">
        <f>IF($K$2030&gt;0,IPMT('Assumptions (Biomass)'!$V$7,Model!Z$1,'Assumptions (Biomass)'!$V$10,'Assumptions (Biomass)'!$V$5*Model!$K$2030*AVERAGE('Assumptions (Biomass)'!$G$2:$I$2)/10^9),0)</f>
        <v>-0.0008255491163</v>
      </c>
      <c r="O2147" s="160">
        <f>IF($K$2030&gt;0,IPMT('Assumptions (Biomass)'!$V$7,Model!AA$1,'Assumptions (Biomass)'!$V$10,'Assumptions (Biomass)'!$V$5*Model!$K$2030*AVERAGE('Assumptions (Biomass)'!$G$2:$I$2)/10^9),0)</f>
        <v>-0.000772928462</v>
      </c>
      <c r="P2147" s="160">
        <f>IF($K$2030&gt;0,IPMT('Assumptions (Biomass)'!$V$7,Model!AB$1,'Assumptions (Biomass)'!$V$10,'Assumptions (Biomass)'!$V$5*Model!$K$2030*AVERAGE('Assumptions (Biomass)'!$G$2:$I$2)/10^9),0)</f>
        <v>-0.0007178083267</v>
      </c>
      <c r="Q2147" s="160">
        <f>IF($K$2030&gt;0,IPMT('Assumptions (Biomass)'!$V$7,Model!AC$1,'Assumptions (Biomass)'!$V$10,'Assumptions (Biomass)'!$V$5*Model!$K$2030*AVERAGE('Assumptions (Biomass)'!$G$2:$I$2)/10^9),0)</f>
        <v>-0.0006600699848</v>
      </c>
      <c r="R2147" s="160">
        <f>IF($K$2030&gt;0,IPMT('Assumptions (Biomass)'!$V$7,Model!AD$1,'Assumptions (Biomass)'!$V$10,'Assumptions (Biomass)'!$V$5*Model!$K$2030*AVERAGE('Assumptions (Biomass)'!$G$2:$I$2)/10^9),0)</f>
        <v>-0.0005995890718</v>
      </c>
      <c r="S2147" s="160">
        <f>IF($K$2030&gt;0,IPMT('Assumptions (Biomass)'!$V$7,Model!AE$1,'Assumptions (Biomass)'!$V$10,'Assumptions (Biomass)'!$V$5*Model!$K$2030*AVERAGE('Assumptions (Biomass)'!$G$2:$I$2)/10^9),0)</f>
        <v>-0.0005362353154</v>
      </c>
      <c r="T2147" s="160">
        <f>IF($K$2030&gt;0,IPMT('Assumptions (Biomass)'!$V$7,Model!AF$1,'Assumptions (Biomass)'!$V$10,'Assumptions (Biomass)'!$V$5*Model!$K$2030*AVERAGE('Assumptions (Biomass)'!$G$2:$I$2)/10^9),0)</f>
        <v>-0.0004698722556</v>
      </c>
      <c r="U2147" s="160">
        <f>IF($K$2030&gt;0,IPMT('Assumptions (Biomass)'!$V$7,Model!AG$1,'Assumptions (Biomass)'!$V$10,'Assumptions (Biomass)'!$V$5*Model!$K$2030*AVERAGE('Assumptions (Biomass)'!$G$2:$I$2)/10^9),0)</f>
        <v>-0.0004003569504</v>
      </c>
      <c r="V2147" s="160">
        <f>IF($K$2030&gt;0,IPMT('Assumptions (Biomass)'!$V$7,Model!AH$1,'Assumptions (Biomass)'!$V$10,'Assumptions (Biomass)'!$V$5*Model!$K$2030*AVERAGE('Assumptions (Biomass)'!$G$2:$I$2)/10^9),0)</f>
        <v>-0.0003275396682</v>
      </c>
      <c r="W2147" s="160">
        <f>IF($K$2030&gt;0,IPMT('Assumptions (Biomass)'!$V$7,Model!AI$1,'Assumptions (Biomass)'!$V$10,'Assumptions (Biomass)'!$V$5*Model!$K$2030*AVERAGE('Assumptions (Biomass)'!$G$2:$I$2)/10^9),0)</f>
        <v>-0.0002512635651</v>
      </c>
      <c r="X2147" s="160">
        <f>IF($K$2030&gt;0,IPMT('Assumptions (Biomass)'!$V$7,Model!AJ$1,'Assumptions (Biomass)'!$V$10,'Assumptions (Biomass)'!$V$5*Model!$K$2030*AVERAGE('Assumptions (Biomass)'!$G$2:$I$2)/10^9),0)</f>
        <v>-0.0001713643471</v>
      </c>
      <c r="Y2147" s="160">
        <f>IF($K$2030&gt;0,IPMT('Assumptions (Biomass)'!$V$7,Model!AK$1,'Assumptions (Biomass)'!$V$10,'Assumptions (Biomass)'!$V$5*Model!$K$2030*AVERAGE('Assumptions (Biomass)'!$G$2:$I$2)/10^9),0)</f>
        <v>-0.0000876699163</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-0.001801936559</v>
      </c>
      <c r="M2148" s="160">
        <f>IF($L$2030&gt;0,IPMT('Assumptions (Biomass)'!$V$7,Model!X$1,'Assumptions (Biomass)'!$V$10,'Assumptions (Biomass)'!$V$5*Model!$L$2030*AVERAGE('Assumptions (Biomass)'!$H$2:$J$2)/10^9),0)</f>
        <v>-0.00171684707</v>
      </c>
      <c r="N2148" s="160">
        <f>IF($L$2030&gt;0,IPMT('Assumptions (Biomass)'!$V$7,Model!Y$1,'Assumptions (Biomass)'!$V$10,'Assumptions (Biomass)'!$V$5*Model!$L$2030*AVERAGE('Assumptions (Biomass)'!$H$2:$J$2)/10^9),0)</f>
        <v>-0.001627715831</v>
      </c>
      <c r="O2148" s="160">
        <f>IF($L$2030&gt;0,IPMT('Assumptions (Biomass)'!$V$7,Model!Z$1,'Assumptions (Biomass)'!$V$10,'Assumptions (Biomass)'!$V$5*Model!$L$2030*AVERAGE('Assumptions (Biomass)'!$H$2:$J$2)/10^9),0)</f>
        <v>-0.001534350858</v>
      </c>
      <c r="P2148" s="160">
        <f>IF($L$2030&gt;0,IPMT('Assumptions (Biomass)'!$V$7,Model!AA$1,'Assumptions (Biomass)'!$V$10,'Assumptions (Biomass)'!$V$5*Model!$L$2030*AVERAGE('Assumptions (Biomass)'!$H$2:$J$2)/10^9),0)</f>
        <v>-0.001436551049</v>
      </c>
      <c r="Q2148" s="160">
        <f>IF($L$2030&gt;0,IPMT('Assumptions (Biomass)'!$V$7,Model!AB$1,'Assumptions (Biomass)'!$V$10,'Assumptions (Biomass)'!$V$5*Model!$L$2030*AVERAGE('Assumptions (Biomass)'!$H$2:$J$2)/10^9),0)</f>
        <v>-0.001334105749</v>
      </c>
      <c r="R2148" s="160">
        <f>IF($L$2030&gt;0,IPMT('Assumptions (Biomass)'!$V$7,Model!AC$1,'Assumptions (Biomass)'!$V$10,'Assumptions (Biomass)'!$V$5*Model!$L$2030*AVERAGE('Assumptions (Biomass)'!$H$2:$J$2)/10^9),0)</f>
        <v>-0.001226794297</v>
      </c>
      <c r="S2148" s="160">
        <f>IF($L$2030&gt;0,IPMT('Assumptions (Biomass)'!$V$7,Model!AD$1,'Assumptions (Biomass)'!$V$10,'Assumptions (Biomass)'!$V$5*Model!$L$2030*AVERAGE('Assumptions (Biomass)'!$H$2:$J$2)/10^9),0)</f>
        <v>-0.001114385551</v>
      </c>
      <c r="T2148" s="160">
        <f>IF($L$2030&gt;0,IPMT('Assumptions (Biomass)'!$V$7,Model!AE$1,'Assumptions (Biomass)'!$V$10,'Assumptions (Biomass)'!$V$5*Model!$L$2030*AVERAGE('Assumptions (Biomass)'!$H$2:$J$2)/10^9),0)</f>
        <v>-0.0009966373896</v>
      </c>
      <c r="U2148" s="160">
        <f>IF($L$2030&gt;0,IPMT('Assumptions (Biomass)'!$V$7,Model!AF$1,'Assumptions (Biomass)'!$V$10,'Assumptions (Biomass)'!$V$5*Model!$L$2030*AVERAGE('Assumptions (Biomass)'!$H$2:$J$2)/10^9),0)</f>
        <v>-0.0008732961906</v>
      </c>
      <c r="V2148" s="160">
        <f>IF($L$2030&gt;0,IPMT('Assumptions (Biomass)'!$V$7,Model!AG$1,'Assumptions (Biomass)'!$V$10,'Assumptions (Biomass)'!$V$5*Model!$L$2030*AVERAGE('Assumptions (Biomass)'!$H$2:$J$2)/10^9),0)</f>
        <v>-0.0007440962847</v>
      </c>
      <c r="W2148" s="160">
        <f>IF($L$2030&gt;0,IPMT('Assumptions (Biomass)'!$V$7,Model!AH$1,'Assumptions (Biomass)'!$V$10,'Assumptions (Biomass)'!$V$5*Model!$L$2030*AVERAGE('Assumptions (Biomass)'!$H$2:$J$2)/10^9),0)</f>
        <v>-0.0006087593833</v>
      </c>
      <c r="X2148" s="160">
        <f>IF($L$2030&gt;0,IPMT('Assumptions (Biomass)'!$V$7,Model!AI$1,'Assumptions (Biomass)'!$V$10,'Assumptions (Biomass)'!$V$5*Model!$L$2030*AVERAGE('Assumptions (Biomass)'!$H$2:$J$2)/10^9),0)</f>
        <v>-0.000466993979</v>
      </c>
      <c r="Y2148" s="160">
        <f>IF($L$2030&gt;0,IPMT('Assumptions (Biomass)'!$V$7,Model!AJ$1,'Assumptions (Biomass)'!$V$10,'Assumptions (Biomass)'!$V$5*Model!$L$2030*AVERAGE('Assumptions (Biomass)'!$H$2:$J$2)/10^9),0)</f>
        <v>-0.0003184947181</v>
      </c>
      <c r="Z2148" s="160">
        <f>IF($L$2030&gt;0,IPMT('Assumptions (Biomass)'!$V$7,Model!AK$1,'Assumptions (Biomass)'!$V$10,'Assumptions (Biomass)'!$V$5*Model!$L$2030*AVERAGE('Assumptions (Biomass)'!$H$2:$J$2)/10^9),0)</f>
        <v>-0.0001629417422</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-0.0115630914</v>
      </c>
      <c r="N2149" s="160">
        <f>IF($M$2030&gt;0,IPMT('Assumptions (Biomass)'!$V$7,Model!X$1,'Assumptions (Biomass)'!$V$10,'Assumptions (Biomass)'!$V$5*Model!$M$2030*AVERAGE('Assumptions (Biomass)'!$I$2:$K$2)/10^9),0)</f>
        <v>-0.01101706911</v>
      </c>
      <c r="O2149" s="160">
        <f>IF($M$2030&gt;0,IPMT('Assumptions (Biomass)'!$V$7,Model!Y$1,'Assumptions (Biomass)'!$V$10,'Assumptions (Biomass)'!$V$5*Model!$M$2030*AVERAGE('Assumptions (Biomass)'!$I$2:$K$2)/10^9),0)</f>
        <v>-0.01044511075</v>
      </c>
      <c r="P2149" s="160">
        <f>IF($M$2030&gt;0,IPMT('Assumptions (Biomass)'!$V$7,Model!Z$1,'Assumptions (Biomass)'!$V$10,'Assumptions (Biomass)'!$V$5*Model!$M$2030*AVERAGE('Assumptions (Biomass)'!$I$2:$K$2)/10^9),0)</f>
        <v>-0.00984598438</v>
      </c>
      <c r="Q2149" s="160">
        <f>IF($M$2030&gt;0,IPMT('Assumptions (Biomass)'!$V$7,Model!AA$1,'Assumptions (Biomass)'!$V$10,'Assumptions (Biomass)'!$V$5*Model!$M$2030*AVERAGE('Assumptions (Biomass)'!$I$2:$K$2)/10^9),0)</f>
        <v>-0.009218399504</v>
      </c>
      <c r="R2149" s="160">
        <f>IF($M$2030&gt;0,IPMT('Assumptions (Biomass)'!$V$7,Model!AB$1,'Assumptions (Biomass)'!$V$10,'Assumptions (Biomass)'!$V$5*Model!$M$2030*AVERAGE('Assumptions (Biomass)'!$I$2:$K$2)/10^9),0)</f>
        <v>-0.008561004346</v>
      </c>
      <c r="S2149" s="160">
        <f>IF($M$2030&gt;0,IPMT('Assumptions (Biomass)'!$V$7,Model!AC$1,'Assumptions (Biomass)'!$V$10,'Assumptions (Biomass)'!$V$5*Model!$M$2030*AVERAGE('Assumptions (Biomass)'!$I$2:$K$2)/10^9),0)</f>
        <v>-0.007872382917</v>
      </c>
      <c r="T2149" s="160">
        <f>IF($M$2030&gt;0,IPMT('Assumptions (Biomass)'!$V$7,Model!AD$1,'Assumptions (Biomass)'!$V$10,'Assumptions (Biomass)'!$V$5*Model!$M$2030*AVERAGE('Assumptions (Biomass)'!$I$2:$K$2)/10^9),0)</f>
        <v>-0.007151051971</v>
      </c>
      <c r="U2149" s="160">
        <f>IF($M$2030&gt;0,IPMT('Assumptions (Biomass)'!$V$7,Model!AE$1,'Assumptions (Biomass)'!$V$10,'Assumptions (Biomass)'!$V$5*Model!$M$2030*AVERAGE('Assumptions (Biomass)'!$I$2:$K$2)/10^9),0)</f>
        <v>-0.006395457805</v>
      </c>
      <c r="V2149" s="160">
        <f>IF($M$2030&gt;0,IPMT('Assumptions (Biomass)'!$V$7,Model!AF$1,'Assumptions (Biomass)'!$V$10,'Assumptions (Biomass)'!$V$5*Model!$M$2030*AVERAGE('Assumptions (Biomass)'!$I$2:$K$2)/10^9),0)</f>
        <v>-0.005603972916</v>
      </c>
      <c r="W2149" s="160">
        <f>IF($M$2030&gt;0,IPMT('Assumptions (Biomass)'!$V$7,Model!AG$1,'Assumptions (Biomass)'!$V$10,'Assumptions (Biomass)'!$V$5*Model!$M$2030*AVERAGE('Assumptions (Biomass)'!$I$2:$K$2)/10^9),0)</f>
        <v>-0.004774892495</v>
      </c>
      <c r="X2149" s="160">
        <f>IF($M$2030&gt;0,IPMT('Assumptions (Biomass)'!$V$7,Model!AH$1,'Assumptions (Biomass)'!$V$10,'Assumptions (Biomass)'!$V$5*Model!$M$2030*AVERAGE('Assumptions (Biomass)'!$I$2:$K$2)/10^9),0)</f>
        <v>-0.003906430754</v>
      </c>
      <c r="Y2149" s="160">
        <f>IF($M$2030&gt;0,IPMT('Assumptions (Biomass)'!$V$7,Model!AI$1,'Assumptions (Biomass)'!$V$10,'Assumptions (Biomass)'!$V$5*Model!$M$2030*AVERAGE('Assumptions (Biomass)'!$I$2:$K$2)/10^9),0)</f>
        <v>-0.00299671708</v>
      </c>
      <c r="Z2149" s="160">
        <f>IF($M$2030&gt;0,IPMT('Assumptions (Biomass)'!$V$7,Model!AJ$1,'Assumptions (Biomass)'!$V$10,'Assumptions (Biomass)'!$V$5*Model!$M$2030*AVERAGE('Assumptions (Biomass)'!$I$2:$K$2)/10^9),0)</f>
        <v>-0.002043792007</v>
      </c>
      <c r="AA2149" s="160">
        <f>IF($M$2030&gt;0,IPMT('Assumptions (Biomass)'!$V$7,Model!AK$1,'Assumptions (Biomass)'!$V$10,'Assumptions (Biomass)'!$V$5*Model!$M$2030*AVERAGE('Assumptions (Biomass)'!$I$2:$K$2)/10^9),0)</f>
        <v>-0.001045602993</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-0.01052677689</v>
      </c>
      <c r="O2150" s="177">
        <f>IF($N$2030&gt;0,IPMT('Assumptions (Biomass)'!$V$7,Model!X$1,'Assumptions (Biomass)'!$V$10,'Assumptions (Biomass)'!$V$5*Model!$N$2030*AVERAGE('Assumptions (Biomass)'!$J$2:$L$2)/10^9),0)</f>
        <v>-0.01002969054</v>
      </c>
      <c r="P2150" s="177">
        <f>IF($N$2030&gt;0,IPMT('Assumptions (Biomass)'!$V$7,Model!Y$1,'Assumptions (Biomass)'!$V$10,'Assumptions (Biomass)'!$V$5*Model!$N$2030*AVERAGE('Assumptions (Biomass)'!$J$2:$L$2)/10^9),0)</f>
        <v>-0.009508992592</v>
      </c>
      <c r="Q2150" s="177">
        <f>IF($N$2030&gt;0,IPMT('Assumptions (Biomass)'!$V$7,Model!Z$1,'Assumptions (Biomass)'!$V$10,'Assumptions (Biomass)'!$V$5*Model!$N$2030*AVERAGE('Assumptions (Biomass)'!$J$2:$L$2)/10^9),0)</f>
        <v>-0.008963561492</v>
      </c>
      <c r="R2150" s="177">
        <f>IF($N$2030&gt;0,IPMT('Assumptions (Biomass)'!$V$7,Model!AA$1,'Assumptions (Biomass)'!$V$10,'Assumptions (Biomass)'!$V$5*Model!$N$2030*AVERAGE('Assumptions (Biomass)'!$J$2:$L$2)/10^9),0)</f>
        <v>-0.008392222414</v>
      </c>
      <c r="S2150" s="177">
        <f>IF($N$2030&gt;0,IPMT('Assumptions (Biomass)'!$V$7,Model!AB$1,'Assumptions (Biomass)'!$V$10,'Assumptions (Biomass)'!$V$5*Model!$N$2030*AVERAGE('Assumptions (Biomass)'!$J$2:$L$2)/10^9),0)</f>
        <v>-0.007793744731</v>
      </c>
      <c r="T2150" s="177">
        <f>IF($N$2030&gt;0,IPMT('Assumptions (Biomass)'!$V$7,Model!AC$1,'Assumptions (Biomass)'!$V$10,'Assumptions (Biomass)'!$V$5*Model!$N$2030*AVERAGE('Assumptions (Biomass)'!$J$2:$L$2)/10^9),0)</f>
        <v>-0.007166839357</v>
      </c>
      <c r="U2150" s="177">
        <f>IF($N$2030&gt;0,IPMT('Assumptions (Biomass)'!$V$7,Model!AD$1,'Assumptions (Biomass)'!$V$10,'Assumptions (Biomass)'!$V$5*Model!$N$2030*AVERAGE('Assumptions (Biomass)'!$J$2:$L$2)/10^9),0)</f>
        <v>-0.006510155978</v>
      </c>
      <c r="V2150" s="177">
        <f>IF($N$2030&gt;0,IPMT('Assumptions (Biomass)'!$V$7,Model!AE$1,'Assumptions (Biomass)'!$V$10,'Assumptions (Biomass)'!$V$5*Model!$N$2030*AVERAGE('Assumptions (Biomass)'!$J$2:$L$2)/10^9),0)</f>
        <v>-0.005822280139</v>
      </c>
      <c r="W2150" s="177">
        <f>IF($N$2030&gt;0,IPMT('Assumptions (Biomass)'!$V$7,Model!AF$1,'Assumptions (Biomass)'!$V$10,'Assumptions (Biomass)'!$V$5*Model!$N$2030*AVERAGE('Assumptions (Biomass)'!$J$2:$L$2)/10^9),0)</f>
        <v>-0.005101730197</v>
      </c>
      <c r="X2150" s="177">
        <f>IF($N$2030&gt;0,IPMT('Assumptions (Biomass)'!$V$7,Model!AG$1,'Assumptions (Biomass)'!$V$10,'Assumptions (Biomass)'!$V$5*Model!$N$2030*AVERAGE('Assumptions (Biomass)'!$J$2:$L$2)/10^9),0)</f>
        <v>-0.004346954133</v>
      </c>
      <c r="Y2150" s="177">
        <f>IF($N$2030&gt;0,IPMT('Assumptions (Biomass)'!$V$7,Model!AH$1,'Assumptions (Biomass)'!$V$10,'Assumptions (Biomass)'!$V$5*Model!$N$2030*AVERAGE('Assumptions (Biomass)'!$J$2:$L$2)/10^9),0)</f>
        <v>-0.003556326206</v>
      </c>
      <c r="Z2150" s="177">
        <f>IF($N$2030&gt;0,IPMT('Assumptions (Biomass)'!$V$7,Model!AI$1,'Assumptions (Biomass)'!$V$10,'Assumptions (Biomass)'!$V$5*Model!$N$2030*AVERAGE('Assumptions (Biomass)'!$J$2:$L$2)/10^9),0)</f>
        <v>-0.002728143453</v>
      </c>
      <c r="AA2150" s="177">
        <f>IF($N$2030&gt;0,IPMT('Assumptions (Biomass)'!$V$7,Model!AJ$1,'Assumptions (Biomass)'!$V$10,'Assumptions (Biomass)'!$V$5*Model!$N$2030*AVERAGE('Assumptions (Biomass)'!$J$2:$L$2)/10^9),0)</f>
        <v>-0.001860622018</v>
      </c>
      <c r="AB2150" s="177">
        <f>IF($N$2030&gt;0,IPMT('Assumptions (Biomass)'!$V$7,Model!AK$1,'Assumptions (Biomass)'!$V$10,'Assumptions (Biomass)'!$V$5*Model!$N$2030*AVERAGE('Assumptions (Biomass)'!$J$2:$L$2)/10^9),0)</f>
        <v>-0.0009518933158</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-0.005344905715</v>
      </c>
      <c r="P2151" s="160">
        <f>IF($O$2030&gt;0,IPMT('Assumptions (Biomass)'!$V$7,Model!X$1,'Assumptions (Biomass)'!$V$10,'Assumptions (Biomass)'!$V$5*Model!$O$2030*AVERAGE('Assumptions (Biomass)'!$K$2:$M$2)/10^9),0)</f>
        <v>-0.005092513204</v>
      </c>
      <c r="Q2151" s="160">
        <f>IF($O$2030&gt;0,IPMT('Assumptions (Biomass)'!$V$7,Model!Y$1,'Assumptions (Biomass)'!$V$10,'Assumptions (Biomass)'!$V$5*Model!$O$2030*AVERAGE('Assumptions (Biomass)'!$K$2:$M$2)/10^9),0)</f>
        <v>-0.004828132048</v>
      </c>
      <c r="R2151" s="160">
        <f>IF($O$2030&gt;0,IPMT('Assumptions (Biomass)'!$V$7,Model!Z$1,'Assumptions (Biomass)'!$V$10,'Assumptions (Biomass)'!$V$5*Model!$O$2030*AVERAGE('Assumptions (Biomass)'!$K$2:$M$2)/10^9),0)</f>
        <v>-0.004551192788</v>
      </c>
      <c r="S2151" s="160">
        <f>IF($O$2030&gt;0,IPMT('Assumptions (Biomass)'!$V$7,Model!AA$1,'Assumptions (Biomass)'!$V$10,'Assumptions (Biomass)'!$V$5*Model!$O$2030*AVERAGE('Assumptions (Biomass)'!$K$2:$M$2)/10^9),0)</f>
        <v>-0.004261098913</v>
      </c>
      <c r="T2151" s="160">
        <f>IF($O$2030&gt;0,IPMT('Assumptions (Biomass)'!$V$7,Model!AB$1,'Assumptions (Biomass)'!$V$10,'Assumptions (Biomass)'!$V$5*Model!$O$2030*AVERAGE('Assumptions (Biomass)'!$K$2:$M$2)/10^9),0)</f>
        <v>-0.003957225579</v>
      </c>
      <c r="U2151" s="160">
        <f>IF($O$2030&gt;0,IPMT('Assumptions (Biomass)'!$V$7,Model!AC$1,'Assumptions (Biomass)'!$V$10,'Assumptions (Biomass)'!$V$5*Model!$O$2030*AVERAGE('Assumptions (Biomass)'!$K$2:$M$2)/10^9),0)</f>
        <v>-0.003638918261</v>
      </c>
      <c r="V2151" s="160">
        <f>IF($O$2030&gt;0,IPMT('Assumptions (Biomass)'!$V$7,Model!AD$1,'Assumptions (Biomass)'!$V$10,'Assumptions (Biomass)'!$V$5*Model!$O$2030*AVERAGE('Assumptions (Biomass)'!$K$2:$M$2)/10^9),0)</f>
        <v>-0.003305491346</v>
      </c>
      <c r="W2151" s="160">
        <f>IF($O$2030&gt;0,IPMT('Assumptions (Biomass)'!$V$7,Model!AE$1,'Assumptions (Biomass)'!$V$10,'Assumptions (Biomass)'!$V$5*Model!$O$2030*AVERAGE('Assumptions (Biomass)'!$K$2:$M$2)/10^9),0)</f>
        <v>-0.002956226652</v>
      </c>
      <c r="X2151" s="160">
        <f>IF($O$2030&gt;0,IPMT('Assumptions (Biomass)'!$V$7,Model!AF$1,'Assumptions (Biomass)'!$V$10,'Assumptions (Biomass)'!$V$5*Model!$O$2030*AVERAGE('Assumptions (Biomass)'!$K$2:$M$2)/10^9),0)</f>
        <v>-0.002590371885</v>
      </c>
      <c r="Y2151" s="160">
        <f>IF($O$2030&gt;0,IPMT('Assumptions (Biomass)'!$V$7,Model!AG$1,'Assumptions (Biomass)'!$V$10,'Assumptions (Biomass)'!$V$5*Model!$O$2030*AVERAGE('Assumptions (Biomass)'!$K$2:$M$2)/10^9),0)</f>
        <v>-0.002207139017</v>
      </c>
      <c r="Z2151" s="160">
        <f>IF($O$2030&gt;0,IPMT('Assumptions (Biomass)'!$V$7,Model!AH$1,'Assumptions (Biomass)'!$V$10,'Assumptions (Biomass)'!$V$5*Model!$O$2030*AVERAGE('Assumptions (Biomass)'!$K$2:$M$2)/10^9),0)</f>
        <v>-0.001805702588</v>
      </c>
      <c r="AA2151" s="160">
        <f>IF($O$2030&gt;0,IPMT('Assumptions (Biomass)'!$V$7,Model!AI$1,'Assumptions (Biomass)'!$V$10,'Assumptions (Biomass)'!$V$5*Model!$O$2030*AVERAGE('Assumptions (Biomass)'!$K$2:$M$2)/10^9),0)</f>
        <v>-0.001385197928</v>
      </c>
      <c r="AB2151" s="160">
        <f>IF($O$2030&gt;0,IPMT('Assumptions (Biomass)'!$V$7,Model!AJ$1,'Assumptions (Biomass)'!$V$10,'Assumptions (Biomass)'!$V$5*Model!$O$2030*AVERAGE('Assumptions (Biomass)'!$K$2:$M$2)/10^9),0)</f>
        <v>-0.000944719297</v>
      </c>
      <c r="AC2151" s="160">
        <f>IF($O$2030&gt;0,IPMT('Assumptions (Biomass)'!$V$7,Model!AK$1,'Assumptions (Biomass)'!$V$10,'Assumptions (Biomass)'!$V$5*Model!$O$2030*AVERAGE('Assumptions (Biomass)'!$K$2:$M$2)/10^9),0)</f>
        <v>-0.0004833179309</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-0.01894228147</v>
      </c>
      <c r="Q2152" s="177">
        <f>IF($P$2030&gt;0,IPMT('Assumptions (Biomass)'!$V$7,Model!X$1,'Assumptions (Biomass)'!$V$10,'Assumptions (Biomass)'!$V$5*Model!$P$2030*AVERAGE('Assumptions (Biomass)'!$L$2:$N$2)/10^9),0)</f>
        <v>-0.01804780545</v>
      </c>
      <c r="R2152" s="177">
        <f>IF($P$2030&gt;0,IPMT('Assumptions (Biomass)'!$V$7,Model!Y$1,'Assumptions (Biomass)'!$V$10,'Assumptions (Biomass)'!$V$5*Model!$P$2030*AVERAGE('Assumptions (Biomass)'!$L$2:$N$2)/10^9),0)</f>
        <v>-0.01711084182</v>
      </c>
      <c r="S2152" s="177">
        <f>IF($P$2030&gt;0,IPMT('Assumptions (Biomass)'!$V$7,Model!Z$1,'Assumptions (Biomass)'!$V$10,'Assumptions (Biomass)'!$V$5*Model!$P$2030*AVERAGE('Assumptions (Biomass)'!$L$2:$N$2)/10^9),0)</f>
        <v>-0.01612937242</v>
      </c>
      <c r="T2152" s="177">
        <f>IF($P$2030&gt;0,IPMT('Assumptions (Biomass)'!$V$7,Model!AA$1,'Assumptions (Biomass)'!$V$10,'Assumptions (Biomass)'!$V$5*Model!$P$2030*AVERAGE('Assumptions (Biomass)'!$L$2:$N$2)/10^9),0)</f>
        <v>-0.01510128322</v>
      </c>
      <c r="U2152" s="177">
        <f>IF($P$2030&gt;0,IPMT('Assumptions (Biomass)'!$V$7,Model!AB$1,'Assumptions (Biomass)'!$V$10,'Assumptions (Biomass)'!$V$5*Model!$P$2030*AVERAGE('Assumptions (Biomass)'!$L$2:$N$2)/10^9),0)</f>
        <v>-0.01402435978</v>
      </c>
      <c r="V2152" s="177">
        <f>IF($P$2030&gt;0,IPMT('Assumptions (Biomass)'!$V$7,Model!AC$1,'Assumptions (Biomass)'!$V$10,'Assumptions (Biomass)'!$V$5*Model!$P$2030*AVERAGE('Assumptions (Biomass)'!$L$2:$N$2)/10^9),0)</f>
        <v>-0.01289628248</v>
      </c>
      <c r="W2152" s="177">
        <f>IF($P$2030&gt;0,IPMT('Assumptions (Biomass)'!$V$7,Model!AD$1,'Assumptions (Biomass)'!$V$10,'Assumptions (Biomass)'!$V$5*Model!$P$2030*AVERAGE('Assumptions (Biomass)'!$L$2:$N$2)/10^9),0)</f>
        <v>-0.01171462151</v>
      </c>
      <c r="X2152" s="177">
        <f>IF($P$2030&gt;0,IPMT('Assumptions (Biomass)'!$V$7,Model!AE$1,'Assumptions (Biomass)'!$V$10,'Assumptions (Biomass)'!$V$5*Model!$P$2030*AVERAGE('Assumptions (Biomass)'!$L$2:$N$2)/10^9),0)</f>
        <v>-0.01047683164</v>
      </c>
      <c r="Y2152" s="177">
        <f>IF($P$2030&gt;0,IPMT('Assumptions (Biomass)'!$V$7,Model!AF$1,'Assumptions (Biomass)'!$V$10,'Assumptions (Biomass)'!$V$5*Model!$P$2030*AVERAGE('Assumptions (Biomass)'!$L$2:$N$2)/10^9),0)</f>
        <v>-0.009180246759</v>
      </c>
      <c r="Z2152" s="177">
        <f>IF($P$2030&gt;0,IPMT('Assumptions (Biomass)'!$V$7,Model!AG$1,'Assumptions (Biomass)'!$V$10,'Assumptions (Biomass)'!$V$5*Model!$P$2030*AVERAGE('Assumptions (Biomass)'!$L$2:$N$2)/10^9),0)</f>
        <v>-0.00782207409</v>
      </c>
      <c r="AA2152" s="177">
        <f>IF($P$2030&gt;0,IPMT('Assumptions (Biomass)'!$V$7,Model!AH$1,'Assumptions (Biomass)'!$V$10,'Assumptions (Biomass)'!$V$5*Model!$P$2030*AVERAGE('Assumptions (Biomass)'!$L$2:$N$2)/10^9),0)</f>
        <v>-0.00639938822</v>
      </c>
      <c r="AB2152" s="177">
        <f>IF($P$2030&gt;0,IPMT('Assumptions (Biomass)'!$V$7,Model!AI$1,'Assumptions (Biomass)'!$V$10,'Assumptions (Biomass)'!$V$5*Model!$P$2030*AVERAGE('Assumptions (Biomass)'!$L$2:$N$2)/10^9),0)</f>
        <v>-0.004909124771</v>
      </c>
      <c r="AC2152" s="177">
        <f>IF($P$2030&gt;0,IPMT('Assumptions (Biomass)'!$V$7,Model!AJ$1,'Assumptions (Biomass)'!$V$10,'Assumptions (Biomass)'!$V$5*Model!$P$2030*AVERAGE('Assumptions (Biomass)'!$L$2:$N$2)/10^9),0)</f>
        <v>-0.003348073809</v>
      </c>
      <c r="AD2152" s="177">
        <f>IF($P$2030&gt;0,IPMT('Assumptions (Biomass)'!$V$7,Model!AK$1,'Assumptions (Biomass)'!$V$10,'Assumptions (Biomass)'!$V$5*Model!$P$2030*AVERAGE('Assumptions (Biomass)'!$L$2:$N$2)/10^9),0)</f>
        <v>-0.001712872925</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-0.01086995112</v>
      </c>
      <c r="R2153" s="160">
        <f>IF($Q$2030&gt;0,IPMT('Assumptions (Biomass)'!$V$7,Model!X$1,'Assumptions (Biomass)'!$V$10,'Assumptions (Biomass)'!$V$5*Model!$Q$2030*AVERAGE('Assumptions (Biomass)'!$M$2:$O$2)/10^9),0)</f>
        <v>-0.01035665969</v>
      </c>
      <c r="S2153" s="160">
        <f>IF($Q$2030&gt;0,IPMT('Assumptions (Biomass)'!$V$7,Model!Y$1,'Assumptions (Biomass)'!$V$10,'Assumptions (Biomass)'!$V$5*Model!$Q$2030*AVERAGE('Assumptions (Biomass)'!$M$2:$O$2)/10^9),0)</f>
        <v>-0.00981898693</v>
      </c>
      <c r="T2153" s="160">
        <f>IF($Q$2030&gt;0,IPMT('Assumptions (Biomass)'!$V$7,Model!Z$1,'Assumptions (Biomass)'!$V$10,'Assumptions (Biomass)'!$V$5*Model!$Q$2030*AVERAGE('Assumptions (Biomass)'!$M$2:$O$2)/10^9),0)</f>
        <v>-0.009255774708</v>
      </c>
      <c r="U2153" s="160">
        <f>IF($Q$2030&gt;0,IPMT('Assumptions (Biomass)'!$V$7,Model!AA$1,'Assumptions (Biomass)'!$V$10,'Assumptions (Biomass)'!$V$5*Model!$Q$2030*AVERAGE('Assumptions (Biomass)'!$M$2:$O$2)/10^9),0)</f>
        <v>-0.008665809906</v>
      </c>
      <c r="V2153" s="160">
        <f>IF($Q$2030&gt;0,IPMT('Assumptions (Biomass)'!$V$7,Model!AB$1,'Assumptions (Biomass)'!$V$10,'Assumptions (Biomass)'!$V$5*Model!$Q$2030*AVERAGE('Assumptions (Biomass)'!$M$2:$O$2)/10^9),0)</f>
        <v>-0.008047821775</v>
      </c>
      <c r="W2153" s="160">
        <f>IF($Q$2030&gt;0,IPMT('Assumptions (Biomass)'!$V$7,Model!AC$1,'Assumptions (Biomass)'!$V$10,'Assumptions (Biomass)'!$V$5*Model!$Q$2030*AVERAGE('Assumptions (Biomass)'!$M$2:$O$2)/10^9),0)</f>
        <v>-0.007400479209</v>
      </c>
      <c r="X2153" s="160">
        <f>IF($Q$2030&gt;0,IPMT('Assumptions (Biomass)'!$V$7,Model!AD$1,'Assumptions (Biomass)'!$V$10,'Assumptions (Biomass)'!$V$5*Model!$Q$2030*AVERAGE('Assumptions (Biomass)'!$M$2:$O$2)/10^9),0)</f>
        <v>-0.00672238787</v>
      </c>
      <c r="Y2153" s="160">
        <f>IF($Q$2030&gt;0,IPMT('Assumptions (Biomass)'!$V$7,Model!AE$1,'Assumptions (Biomass)'!$V$10,'Assumptions (Biomass)'!$V$5*Model!$Q$2030*AVERAGE('Assumptions (Biomass)'!$M$2:$O$2)/10^9),0)</f>
        <v>-0.006012087193</v>
      </c>
      <c r="Z2153" s="160">
        <f>IF($Q$2030&gt;0,IPMT('Assumptions (Biomass)'!$V$7,Model!AF$1,'Assumptions (Biomass)'!$V$10,'Assumptions (Biomass)'!$V$5*Model!$Q$2030*AVERAGE('Assumptions (Biomass)'!$M$2:$O$2)/10^9),0)</f>
        <v>-0.005268047234</v>
      </c>
      <c r="AA2153" s="160">
        <f>IF($Q$2030&gt;0,IPMT('Assumptions (Biomass)'!$V$7,Model!AG$1,'Assumptions (Biomass)'!$V$10,'Assumptions (Biomass)'!$V$5*Model!$Q$2030*AVERAGE('Assumptions (Biomass)'!$M$2:$O$2)/10^9),0)</f>
        <v>-0.004488665377</v>
      </c>
      <c r="AB2153" s="160">
        <f>IF($Q$2030&gt;0,IPMT('Assumptions (Biomass)'!$V$7,Model!AH$1,'Assumptions (Biomass)'!$V$10,'Assumptions (Biomass)'!$V$5*Model!$Q$2030*AVERAGE('Assumptions (Biomass)'!$M$2:$O$2)/10^9),0)</f>
        <v>-0.003672262881</v>
      </c>
      <c r="AC2153" s="160">
        <f>IF($Q$2030&gt;0,IPMT('Assumptions (Biomass)'!$V$7,Model!AI$1,'Assumptions (Biomass)'!$V$10,'Assumptions (Biomass)'!$V$5*Model!$Q$2030*AVERAGE('Assumptions (Biomass)'!$M$2:$O$2)/10^9),0)</f>
        <v>-0.002817081267</v>
      </c>
      <c r="AD2153" s="160">
        <f>IF($Q$2030&gt;0,IPMT('Assumptions (Biomass)'!$V$7,Model!AJ$1,'Assumptions (Biomass)'!$V$10,'Assumptions (Biomass)'!$V$5*Model!$Q$2030*AVERAGE('Assumptions (Biomass)'!$M$2:$O$2)/10^9),0)</f>
        <v>-0.001921278527</v>
      </c>
      <c r="AE2153" s="160">
        <f>IF($Q$2030&gt;0,IPMT('Assumptions (Biomass)'!$V$7,Model!AK$1,'Assumptions (Biomass)'!$V$10,'Assumptions (Biomass)'!$V$5*Model!$Q$2030*AVERAGE('Assumptions (Biomass)'!$M$2:$O$2)/10^9),0)</f>
        <v>-0.000982925156</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-0.005266544521</v>
      </c>
      <c r="S2154" s="177">
        <f>IF($R$2030&gt;0,IPMT('Assumptions (Biomass)'!$V$7,Model!X$1,'Assumptions (Biomass)'!$V$10,'Assumptions (Biomass)'!$V$5*Model!$R$2030*AVERAGE('Assumptions (Biomass)'!$N$2:$P$2)/10^9),0)</f>
        <v>-0.005017852315</v>
      </c>
      <c r="T2154" s="177">
        <f>IF($R$2030&gt;0,IPMT('Assumptions (Biomass)'!$V$7,Model!Y$1,'Assumptions (Biomass)'!$V$10,'Assumptions (Biomass)'!$V$5*Model!$R$2030*AVERAGE('Assumptions (Biomass)'!$N$2:$P$2)/10^9),0)</f>
        <v>-0.004757347228</v>
      </c>
      <c r="U2154" s="177">
        <f>IF($R$2030&gt;0,IPMT('Assumptions (Biomass)'!$V$7,Model!Z$1,'Assumptions (Biomass)'!$V$10,'Assumptions (Biomass)'!$V$5*Model!$R$2030*AVERAGE('Assumptions (Biomass)'!$N$2:$P$2)/10^9),0)</f>
        <v>-0.00448446815</v>
      </c>
      <c r="V2154" s="177">
        <f>IF($R$2030&gt;0,IPMT('Assumptions (Biomass)'!$V$7,Model!AA$1,'Assumptions (Biomass)'!$V$10,'Assumptions (Biomass)'!$V$5*Model!$R$2030*AVERAGE('Assumptions (Biomass)'!$N$2:$P$2)/10^9),0)</f>
        <v>-0.004198627316</v>
      </c>
      <c r="W2154" s="177">
        <f>IF($R$2030&gt;0,IPMT('Assumptions (Biomass)'!$V$7,Model!AB$1,'Assumptions (Biomass)'!$V$10,'Assumptions (Biomass)'!$V$5*Model!$R$2030*AVERAGE('Assumptions (Biomass)'!$N$2:$P$2)/10^9),0)</f>
        <v>-0.003899209042</v>
      </c>
      <c r="X2154" s="177">
        <f>IF($R$2030&gt;0,IPMT('Assumptions (Biomass)'!$V$7,Model!AC$1,'Assumptions (Biomass)'!$V$10,'Assumptions (Biomass)'!$V$5*Model!$R$2030*AVERAGE('Assumptions (Biomass)'!$N$2:$P$2)/10^9),0)</f>
        <v>-0.0035855684</v>
      </c>
      <c r="Y2154" s="177">
        <f>IF($R$2030&gt;0,IPMT('Assumptions (Biomass)'!$V$7,Model!AD$1,'Assumptions (Biomass)'!$V$10,'Assumptions (Biomass)'!$V$5*Model!$R$2030*AVERAGE('Assumptions (Biomass)'!$N$2:$P$2)/10^9),0)</f>
        <v>-0.003257029827</v>
      </c>
      <c r="Z2154" s="177">
        <f>IF($R$2030&gt;0,IPMT('Assumptions (Biomass)'!$V$7,Model!AE$1,'Assumptions (Biomass)'!$V$10,'Assumptions (Biomass)'!$V$5*Model!$R$2030*AVERAGE('Assumptions (Biomass)'!$N$2:$P$2)/10^9),0)</f>
        <v>-0.002912885672</v>
      </c>
      <c r="AA2154" s="177">
        <f>IF($R$2030&gt;0,IPMT('Assumptions (Biomass)'!$V$7,Model!AF$1,'Assumptions (Biomass)'!$V$10,'Assumptions (Biomass)'!$V$5*Model!$R$2030*AVERAGE('Assumptions (Biomass)'!$N$2:$P$2)/10^9),0)</f>
        <v>-0.00255239467</v>
      </c>
      <c r="AB2154" s="177">
        <f>IF($R$2030&gt;0,IPMT('Assumptions (Biomass)'!$V$7,Model!AG$1,'Assumptions (Biomass)'!$V$10,'Assumptions (Biomass)'!$V$5*Model!$R$2030*AVERAGE('Assumptions (Biomass)'!$N$2:$P$2)/10^9),0)</f>
        <v>-0.002174780346</v>
      </c>
      <c r="AC2154" s="177">
        <f>IF($R$2030&gt;0,IPMT('Assumptions (Biomass)'!$V$7,Model!AH$1,'Assumptions (Biomass)'!$V$10,'Assumptions (Biomass)'!$V$5*Model!$R$2030*AVERAGE('Assumptions (Biomass)'!$N$2:$P$2)/10^9),0)</f>
        <v>-0.001779229341</v>
      </c>
      <c r="AD2154" s="177">
        <f>IF($R$2030&gt;0,IPMT('Assumptions (Biomass)'!$V$7,Model!AI$1,'Assumptions (Biomass)'!$V$10,'Assumptions (Biomass)'!$V$5*Model!$R$2030*AVERAGE('Assumptions (Biomass)'!$N$2:$P$2)/10^9),0)</f>
        <v>-0.001364889663</v>
      </c>
      <c r="AE2154" s="177">
        <f>IF($R$2030&gt;0,IPMT('Assumptions (Biomass)'!$V$7,Model!AJ$1,'Assumptions (Biomass)'!$V$10,'Assumptions (Biomass)'!$V$5*Model!$R$2030*AVERAGE('Assumptions (Biomass)'!$N$2:$P$2)/10^9),0)</f>
        <v>-0.0009308688503</v>
      </c>
      <c r="AF2154" s="177">
        <f>IF($R$2030&gt;0,IPMT('Assumptions (Biomass)'!$V$7,Model!AK$1,'Assumptions (Biomass)'!$V$10,'Assumptions (Biomass)'!$V$5*Model!$R$2030*AVERAGE('Assumptions (Biomass)'!$N$2:$P$2)/10^9),0)</f>
        <v>-0.0004762320492</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-0.003410584751</v>
      </c>
      <c r="T2155" s="160">
        <f>IF($S$2030&gt;0,IPMT('Assumptions (Biomass)'!$V$7,Model!X$1,'Assumptions (Biomass)'!$V$10,'Assumptions (Biomass)'!$V$5*Model!$S$2030*AVERAGE('Assumptions (Biomass)'!$O$2:$Q$2)/10^9),0)</f>
        <v>-0.003249533071</v>
      </c>
      <c r="U2155" s="160">
        <f>IF($S$2030&gt;0,IPMT('Assumptions (Biomass)'!$V$7,Model!Y$1,'Assumptions (Biomass)'!$V$10,'Assumptions (Biomass)'!$V$5*Model!$S$2030*AVERAGE('Assumptions (Biomass)'!$O$2:$Q$2)/10^9),0)</f>
        <v>-0.003080831435</v>
      </c>
      <c r="V2155" s="160">
        <f>IF($S$2030&gt;0,IPMT('Assumptions (Biomass)'!$V$7,Model!Z$1,'Assumptions (Biomass)'!$V$10,'Assumptions (Biomass)'!$V$5*Model!$S$2030*AVERAGE('Assumptions (Biomass)'!$O$2:$Q$2)/10^9),0)</f>
        <v>-0.002904116471</v>
      </c>
      <c r="W2155" s="160">
        <f>IF($S$2030&gt;0,IPMT('Assumptions (Biomass)'!$V$7,Model!AA$1,'Assumptions (Biomass)'!$V$10,'Assumptions (Biomass)'!$V$5*Model!$S$2030*AVERAGE('Assumptions (Biomass)'!$O$2:$Q$2)/10^9),0)</f>
        <v>-0.002719007547</v>
      </c>
      <c r="X2155" s="160">
        <f>IF($S$2030&gt;0,IPMT('Assumptions (Biomass)'!$V$7,Model!AB$1,'Assumptions (Biomass)'!$V$10,'Assumptions (Biomass)'!$V$5*Model!$S$2030*AVERAGE('Assumptions (Biomass)'!$O$2:$Q$2)/10^9),0)</f>
        <v>-0.002525105949</v>
      </c>
      <c r="Y2155" s="160">
        <f>IF($S$2030&gt;0,IPMT('Assumptions (Biomass)'!$V$7,Model!AC$1,'Assumptions (Biomass)'!$V$10,'Assumptions (Biomass)'!$V$5*Model!$S$2030*AVERAGE('Assumptions (Biomass)'!$O$2:$Q$2)/10^9),0)</f>
        <v>-0.002321994025</v>
      </c>
      <c r="Z2155" s="160">
        <f>IF($S$2030&gt;0,IPMT('Assumptions (Biomass)'!$V$7,Model!AD$1,'Assumptions (Biomass)'!$V$10,'Assumptions (Biomass)'!$V$5*Model!$S$2030*AVERAGE('Assumptions (Biomass)'!$O$2:$Q$2)/10^9),0)</f>
        <v>-0.002109234284</v>
      </c>
      <c r="AA2155" s="160">
        <f>IF($S$2030&gt;0,IPMT('Assumptions (Biomass)'!$V$7,Model!AE$1,'Assumptions (Biomass)'!$V$10,'Assumptions (Biomass)'!$V$5*Model!$S$2030*AVERAGE('Assumptions (Biomass)'!$O$2:$Q$2)/10^9),0)</f>
        <v>-0.001886368456</v>
      </c>
      <c r="AB2155" s="160">
        <f>IF($S$2030&gt;0,IPMT('Assumptions (Biomass)'!$V$7,Model!AF$1,'Assumptions (Biomass)'!$V$10,'Assumptions (Biomass)'!$V$5*Model!$S$2030*AVERAGE('Assumptions (Biomass)'!$O$2:$Q$2)/10^9),0)</f>
        <v>-0.001652916501</v>
      </c>
      <c r="AC2155" s="160">
        <f>IF($S$2030&gt;0,IPMT('Assumptions (Biomass)'!$V$7,Model!AG$1,'Assumptions (Biomass)'!$V$10,'Assumptions (Biomass)'!$V$5*Model!$S$2030*AVERAGE('Assumptions (Biomass)'!$O$2:$Q$2)/10^9),0)</f>
        <v>-0.001408375578</v>
      </c>
      <c r="AD2155" s="160">
        <f>IF($S$2030&gt;0,IPMT('Assumptions (Biomass)'!$V$7,Model!AH$1,'Assumptions (Biomass)'!$V$10,'Assumptions (Biomass)'!$V$5*Model!$S$2030*AVERAGE('Assumptions (Biomass)'!$O$2:$Q$2)/10^9),0)</f>
        <v>-0.001152218961</v>
      </c>
      <c r="AE2155" s="160">
        <f>IF($S$2030&gt;0,IPMT('Assumptions (Biomass)'!$V$7,Model!AI$1,'Assumptions (Biomass)'!$V$10,'Assumptions (Biomass)'!$V$5*Model!$S$2030*AVERAGE('Assumptions (Biomass)'!$O$2:$Q$2)/10^9),0)</f>
        <v>-0.0008838949054</v>
      </c>
      <c r="AF2155" s="160">
        <f>IF($S$2030&gt;0,IPMT('Assumptions (Biomass)'!$V$7,Model!AJ$1,'Assumptions (Biomass)'!$V$10,'Assumptions (Biomass)'!$V$5*Model!$S$2030*AVERAGE('Assumptions (Biomass)'!$O$2:$Q$2)/10^9),0)</f>
        <v>-0.0006028254567</v>
      </c>
      <c r="AG2155" s="160">
        <f>IF($S$2030&gt;0,IPMT('Assumptions (Biomass)'!$V$7,Model!AK$1,'Assumptions (Biomass)'!$V$10,'Assumptions (Biomass)'!$V$5*Model!$S$2030*AVERAGE('Assumptions (Biomass)'!$O$2:$Q$2)/10^9),0)</f>
        <v>-0.0003084052092</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-0.01574766409</v>
      </c>
      <c r="U2156" s="160">
        <f>IF($T$2030&gt;0,IPMT('Assumptions (Biomass)'!$V$7,Model!X$1,'Assumptions (Biomass)'!$V$10,'Assumptions (Biomass)'!$V$5*Model!$T$2030*AVERAGE('Assumptions (Biomass)'!$P$2:$R$2)/10^9),0)</f>
        <v>-0.01500404153</v>
      </c>
      <c r="V2156" s="160">
        <f>IF($T$2030&gt;0,IPMT('Assumptions (Biomass)'!$V$7,Model!Y$1,'Assumptions (Biomass)'!$V$10,'Assumptions (Biomass)'!$V$5*Model!$T$2030*AVERAGE('Assumptions (Biomass)'!$P$2:$R$2)/10^9),0)</f>
        <v>-0.01422509689</v>
      </c>
      <c r="W2156" s="160">
        <f>IF($T$2030&gt;0,IPMT('Assumptions (Biomass)'!$V$7,Model!Z$1,'Assumptions (Biomass)'!$V$10,'Assumptions (Biomass)'!$V$5*Model!$T$2030*AVERAGE('Assumptions (Biomass)'!$P$2:$R$2)/10^9),0)</f>
        <v>-0.01340915239</v>
      </c>
      <c r="X2156" s="160">
        <f>IF($T$2030&gt;0,IPMT('Assumptions (Biomass)'!$V$7,Model!AA$1,'Assumptions (Biomass)'!$V$10,'Assumptions (Biomass)'!$V$5*Model!$T$2030*AVERAGE('Assumptions (Biomass)'!$P$2:$R$2)/10^9),0)</f>
        <v>-0.01255445052</v>
      </c>
      <c r="Y2156" s="160">
        <f>IF($T$2030&gt;0,IPMT('Assumptions (Biomass)'!$V$7,Model!AB$1,'Assumptions (Biomass)'!$V$10,'Assumptions (Biomass)'!$V$5*Model!$T$2030*AVERAGE('Assumptions (Biomass)'!$P$2:$R$2)/10^9),0)</f>
        <v>-0.01165915031</v>
      </c>
      <c r="Z2156" s="160">
        <f>IF($T$2030&gt;0,IPMT('Assumptions (Biomass)'!$V$7,Model!AC$1,'Assumptions (Biomass)'!$V$10,'Assumptions (Biomass)'!$V$5*Model!$T$2030*AVERAGE('Assumptions (Biomass)'!$P$2:$R$2)/10^9),0)</f>
        <v>-0.01072132335</v>
      </c>
      <c r="AA2156" s="160">
        <f>IF($T$2030&gt;0,IPMT('Assumptions (Biomass)'!$V$7,Model!AD$1,'Assumptions (Biomass)'!$V$10,'Assumptions (Biomass)'!$V$5*Model!$T$2030*AVERAGE('Assumptions (Biomass)'!$P$2:$R$2)/10^9),0)</f>
        <v>-0.009738949597</v>
      </c>
      <c r="AB2156" s="160">
        <f>IF($T$2030&gt;0,IPMT('Assumptions (Biomass)'!$V$7,Model!AE$1,'Assumptions (Biomass)'!$V$10,'Assumptions (Biomass)'!$V$5*Model!$T$2030*AVERAGE('Assumptions (Biomass)'!$P$2:$R$2)/10^9),0)</f>
        <v>-0.008709913096</v>
      </c>
      <c r="AC2156" s="160">
        <f>IF($T$2030&gt;0,IPMT('Assumptions (Biomass)'!$V$7,Model!AF$1,'Assumptions (Biomass)'!$V$10,'Assumptions (Biomass)'!$V$5*Model!$T$2030*AVERAGE('Assumptions (Biomass)'!$P$2:$R$2)/10^9),0)</f>
        <v>-0.007631997361</v>
      </c>
      <c r="AD2156" s="160">
        <f>IF($T$2030&gt;0,IPMT('Assumptions (Biomass)'!$V$7,Model!AG$1,'Assumptions (Biomass)'!$V$10,'Assumptions (Biomass)'!$V$5*Model!$T$2030*AVERAGE('Assumptions (Biomass)'!$P$2:$R$2)/10^9),0)</f>
        <v>-0.006502880629</v>
      </c>
      <c r="AE2156" s="160">
        <f>IF($T$2030&gt;0,IPMT('Assumptions (Biomass)'!$V$7,Model!AH$1,'Assumptions (Biomass)'!$V$10,'Assumptions (Biomass)'!$V$5*Model!$T$2030*AVERAGE('Assumptions (Biomass)'!$P$2:$R$2)/10^9),0)</f>
        <v>-0.005320130852</v>
      </c>
      <c r="AF2156" s="160">
        <f>IF($T$2030&gt;0,IPMT('Assumptions (Biomass)'!$V$7,Model!AI$1,'Assumptions (Biomass)'!$V$10,'Assumptions (Biomass)'!$V$5*Model!$T$2030*AVERAGE('Assumptions (Biomass)'!$P$2:$R$2)/10^9),0)</f>
        <v>-0.004081200461</v>
      </c>
      <c r="AG2156" s="160">
        <f>IF($T$2030&gt;0,IPMT('Assumptions (Biomass)'!$V$7,Model!AJ$1,'Assumptions (Biomass)'!$V$10,'Assumptions (Biomass)'!$V$5*Model!$T$2030*AVERAGE('Assumptions (Biomass)'!$P$2:$R$2)/10^9),0)</f>
        <v>-0.002783420876</v>
      </c>
      <c r="AH2156" s="160">
        <f>IF($T$2030&gt;0,IPMT('Assumptions (Biomass)'!$V$7,Model!AK$1,'Assumptions (Biomass)'!$V$10,'Assumptions (Biomass)'!$V$5*Model!$T$2030*AVERAGE('Assumptions (Biomass)'!$P$2:$R$2)/10^9),0)</f>
        <v>-0.001423996761</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0.0003074457638</v>
      </c>
      <c r="E2190" s="177">
        <f t="shared" si="76"/>
        <v>0.0007240148469</v>
      </c>
      <c r="F2190" s="177">
        <f t="shared" si="76"/>
        <v>0.001591156244</v>
      </c>
      <c r="G2190" s="177">
        <f t="shared" si="76"/>
        <v>0.006225500239</v>
      </c>
      <c r="H2190" s="177">
        <f t="shared" si="76"/>
        <v>0.01085177425</v>
      </c>
      <c r="I2190" s="177">
        <f t="shared" si="76"/>
        <v>0.02125441792</v>
      </c>
      <c r="J2190" s="177">
        <f t="shared" si="76"/>
        <v>0.03308364843</v>
      </c>
      <c r="K2190" s="177">
        <f t="shared" si="76"/>
        <v>0.03522142358</v>
      </c>
      <c r="L2190" s="177">
        <f t="shared" si="76"/>
        <v>0.03666638971</v>
      </c>
      <c r="M2190" s="177">
        <f t="shared" si="76"/>
        <v>0.05683000029</v>
      </c>
      <c r="N2190" s="177">
        <f t="shared" si="76"/>
        <v>0.09058242349</v>
      </c>
      <c r="O2190" s="177">
        <f t="shared" si="76"/>
        <v>0.1107395916</v>
      </c>
      <c r="P2190" s="177">
        <f t="shared" si="76"/>
        <v>0.1444806725</v>
      </c>
      <c r="Q2190" s="177">
        <f t="shared" si="76"/>
        <v>0.1847000381</v>
      </c>
      <c r="R2190" s="177">
        <f t="shared" si="76"/>
        <v>0.1970364681</v>
      </c>
      <c r="S2190" s="177">
        <f t="shared" si="76"/>
        <v>0.1964926455</v>
      </c>
      <c r="T2190" s="177">
        <f t="shared" si="76"/>
        <v>0.2166272587</v>
      </c>
      <c r="U2190" s="177">
        <f t="shared" si="76"/>
        <v>0.2301189504</v>
      </c>
      <c r="V2190" s="177">
        <f t="shared" si="76"/>
        <v>0.2147578475</v>
      </c>
      <c r="W2190" s="177">
        <f t="shared" si="76"/>
        <v>0.2035446537</v>
      </c>
      <c r="X2190" s="177">
        <f t="shared" si="76"/>
        <v>0.1911043687</v>
      </c>
      <c r="Y2190" s="177">
        <f t="shared" si="76"/>
        <v>0.1786046025</v>
      </c>
      <c r="Z2190" s="177">
        <f t="shared" si="76"/>
        <v>0.1736218199</v>
      </c>
      <c r="AA2190" s="177">
        <f t="shared" si="76"/>
        <v>0.1707341486</v>
      </c>
      <c r="AB2190" s="177">
        <f t="shared" si="76"/>
        <v>0.1569680731</v>
      </c>
      <c r="AC2190" s="177">
        <f t="shared" si="76"/>
        <v>0.1339946487</v>
      </c>
      <c r="AD2190" s="177">
        <f t="shared" si="76"/>
        <v>0.1176376019</v>
      </c>
      <c r="AE2190" s="177">
        <f t="shared" si="76"/>
        <v>0.09240794167</v>
      </c>
      <c r="AF2190" s="177">
        <f t="shared" si="76"/>
        <v>0.0616817525</v>
      </c>
      <c r="AG2190" s="177">
        <f t="shared" si="76"/>
        <v>0.04507498119</v>
      </c>
      <c r="AH2190" s="177">
        <f t="shared" si="76"/>
        <v>0.03618593677</v>
      </c>
      <c r="AI2190" s="177">
        <f t="shared" si="76"/>
        <v>0.01630021371</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0.0003074457638</v>
      </c>
      <c r="E2192" s="160">
        <f>IF($D$2030&gt;0,'Assumptions (Biomass)'!W$11*Model!$D$2030*'Assumptions (Biomass)'!$B$2/10^9,0)</f>
        <v>0.0005841469512</v>
      </c>
      <c r="F2192" s="160">
        <f>IF($D$2030&gt;0,'Assumptions (Biomass)'!X$11*Model!$D$2030*'Assumptions (Biomass)'!$B$2/10^9,0)</f>
        <v>0.0005257322561</v>
      </c>
      <c r="G2192" s="160">
        <f>IF($D$2030&gt;0,'Assumptions (Biomass)'!Y$11*Model!$D$2030*'Assumptions (Biomass)'!$B$2/10^9,0)</f>
        <v>0.0004734664763</v>
      </c>
      <c r="H2192" s="160">
        <f>IF($D$2030&gt;0,'Assumptions (Biomass)'!Z$11*Model!$D$2030*'Assumptions (Biomass)'!$B$2/10^9,0)</f>
        <v>0.0004261198286</v>
      </c>
      <c r="I2192" s="160">
        <f>IF($D$2030&gt;0,'Assumptions (Biomass)'!AA$11*Model!$D$2030*'Assumptions (Biomass)'!$B$2/10^9,0)</f>
        <v>0.0003830774217</v>
      </c>
      <c r="J2192" s="160">
        <f>IF($D$2030&gt;0,'Assumptions (Biomass)'!AB$11*Model!$D$2030*'Assumptions (Biomass)'!$B$2/10^9,0)</f>
        <v>0.0003627860013</v>
      </c>
      <c r="K2192" s="160">
        <f>IF($D$2030&gt;0,'Assumptions (Biomass)'!AC$11*Model!$D$2030*'Assumptions (Biomass)'!$B$2/10^9,0)</f>
        <v>0.0003627860013</v>
      </c>
      <c r="L2192" s="160">
        <f>IF($D$2030&gt;0,'Assumptions (Biomass)'!AD$11*Model!$D$2030*'Assumptions (Biomass)'!$B$2/10^9,0)</f>
        <v>0.0003634008928</v>
      </c>
      <c r="M2192" s="160">
        <f>IF($D$2030&gt;0,'Assumptions (Biomass)'!AE$11*Model!$D$2030*'Assumptions (Biomass)'!$B$2/10^9,0)</f>
        <v>0.0003627860013</v>
      </c>
      <c r="N2192" s="160">
        <f>IF($D$2030&gt;0,'Assumptions (Biomass)'!AF$11*Model!$D$2030*'Assumptions (Biomass)'!$B$2/10^9,0)</f>
        <v>0.0003634008928</v>
      </c>
      <c r="O2192" s="160">
        <f>IF($D$2030&gt;0,'Assumptions (Biomass)'!AG$11*Model!$D$2030*'Assumptions (Biomass)'!$B$2/10^9,0)</f>
        <v>0.0003627860013</v>
      </c>
      <c r="P2192" s="160">
        <f>IF($D$2030&gt;0,'Assumptions (Biomass)'!AH$11*Model!$D$2030*'Assumptions (Biomass)'!$B$2/10^9,0)</f>
        <v>0.0003634008928</v>
      </c>
      <c r="Q2192" s="160">
        <f>IF($D$2030&gt;0,'Assumptions (Biomass)'!AI$11*Model!$D$2030*'Assumptions (Biomass)'!$B$2/10^9,0)</f>
        <v>0.0003627860013</v>
      </c>
      <c r="R2192" s="160">
        <f>IF($D$2030&gt;0,'Assumptions (Biomass)'!AJ$11*Model!$D$2030*'Assumptions (Biomass)'!$B$2/10^9,0)</f>
        <v>0.0003634008928</v>
      </c>
      <c r="S2192" s="160">
        <f>IF($D$2030&gt;0,'Assumptions (Biomass)'!AK$11*Model!$D$2030*'Assumptions (Biomass)'!$B$2/10^9,0)</f>
        <v>0.0001813930006</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0.0001398678956</v>
      </c>
      <c r="F2193" s="160">
        <f>IF($E$2030&gt;0,'Assumptions (Biomass)'!W$11*Model!$E$2030*AVERAGE('Assumptions (Biomass)'!$B$2:$C$2)/10^9,0)</f>
        <v>0.0002657490017</v>
      </c>
      <c r="G2193" s="160">
        <f>IF($E$2030&gt;0,'Assumptions (Biomass)'!X$11*Model!$E$2030*AVERAGE('Assumptions (Biomass)'!$B$2:$C$2)/10^9,0)</f>
        <v>0.0002391741015</v>
      </c>
      <c r="H2193" s="160">
        <f>IF($E$2030&gt;0,'Assumptions (Biomass)'!Y$11*Model!$E$2030*AVERAGE('Assumptions (Biomass)'!$B$2:$C$2)/10^9,0)</f>
        <v>0.0002153965593</v>
      </c>
      <c r="I2193" s="160">
        <f>IF($E$2030&gt;0,'Assumptions (Biomass)'!Z$11*Model!$E$2030*AVERAGE('Assumptions (Biomass)'!$B$2:$C$2)/10^9,0)</f>
        <v>0.0001938569033</v>
      </c>
      <c r="J2193" s="160">
        <f>IF($E$2030&gt;0,'Assumptions (Biomass)'!AA$11*Model!$E$2030*AVERAGE('Assumptions (Biomass)'!$B$2:$C$2)/10^9,0)</f>
        <v>0.000174275398</v>
      </c>
      <c r="K2193" s="160">
        <f>IF($E$2030&gt;0,'Assumptions (Biomass)'!AB$11*Model!$E$2030*AVERAGE('Assumptions (Biomass)'!$B$2:$C$2)/10^9,0)</f>
        <v>0.0001650441168</v>
      </c>
      <c r="L2193" s="160">
        <f>IF($E$2030&gt;0,'Assumptions (Biomass)'!AC$11*Model!$E$2030*AVERAGE('Assumptions (Biomass)'!$B$2:$C$2)/10^9,0)</f>
        <v>0.0001650441168</v>
      </c>
      <c r="M2193" s="160">
        <f>IF($E$2030&gt;0,'Assumptions (Biomass)'!AD$11*Model!$E$2030*AVERAGE('Assumptions (Biomass)'!$B$2:$C$2)/10^9,0)</f>
        <v>0.0001653238526</v>
      </c>
      <c r="N2193" s="160">
        <f>IF($E$2030&gt;0,'Assumptions (Biomass)'!AE$11*Model!$E$2030*AVERAGE('Assumptions (Biomass)'!$B$2:$C$2)/10^9,0)</f>
        <v>0.0001650441168</v>
      </c>
      <c r="O2193" s="160">
        <f>IF($E$2030&gt;0,'Assumptions (Biomass)'!AF$11*Model!$E$2030*AVERAGE('Assumptions (Biomass)'!$B$2:$C$2)/10^9,0)</f>
        <v>0.0001653238526</v>
      </c>
      <c r="P2193" s="160">
        <f>IF($E$2030&gt;0,'Assumptions (Biomass)'!AG$11*Model!$E$2030*AVERAGE('Assumptions (Biomass)'!$B$2:$C$2)/10^9,0)</f>
        <v>0.0001650441168</v>
      </c>
      <c r="Q2193" s="160">
        <f>IF($E$2030&gt;0,'Assumptions (Biomass)'!AH$11*Model!$E$2030*AVERAGE('Assumptions (Biomass)'!$B$2:$C$2)/10^9,0)</f>
        <v>0.0001653238526</v>
      </c>
      <c r="R2193" s="160">
        <f>IF($E$2030&gt;0,'Assumptions (Biomass)'!AI$11*Model!$E$2030*AVERAGE('Assumptions (Biomass)'!$B$2:$C$2)/10^9,0)</f>
        <v>0.0001650441168</v>
      </c>
      <c r="S2193" s="160">
        <f>IF($E$2030&gt;0,'Assumptions (Biomass)'!AJ$11*Model!$E$2030*AVERAGE('Assumptions (Biomass)'!$B$2:$C$2)/10^9,0)</f>
        <v>0.0001653238526</v>
      </c>
      <c r="T2193" s="160">
        <f>IF($E$2030&gt;0,'Assumptions (Biomass)'!AK$11*Model!$E$2030*AVERAGE('Assumptions (Biomass)'!$B$2:$C$2)/10^9,0)</f>
        <v>0.00008252205842</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0.000799674986</v>
      </c>
      <c r="G2194" s="160">
        <f>IF($F$2030&gt;0,'Assumptions (Biomass)'!W$11*Model!$F$2030*AVERAGE('Assumptions (Biomass)'!$B$2:$D$2)/10^9,0)</f>
        <v>0.001519382473</v>
      </c>
      <c r="H2194" s="160">
        <f>IF($F$2030&gt;0,'Assumptions (Biomass)'!X$11*Model!$F$2030*AVERAGE('Assumptions (Biomass)'!$B$2:$D$2)/10^9,0)</f>
        <v>0.001367444226</v>
      </c>
      <c r="I2194" s="160">
        <f>IF($F$2030&gt;0,'Assumptions (Biomass)'!Y$11*Model!$F$2030*AVERAGE('Assumptions (Biomass)'!$B$2:$D$2)/10^9,0)</f>
        <v>0.001231499479</v>
      </c>
      <c r="J2194" s="160">
        <f>IF($F$2030&gt;0,'Assumptions (Biomass)'!Z$11*Model!$F$2030*AVERAGE('Assumptions (Biomass)'!$B$2:$D$2)/10^9,0)</f>
        <v>0.001108349531</v>
      </c>
      <c r="K2194" s="160">
        <f>IF($F$2030&gt;0,'Assumptions (Biomass)'!AA$11*Model!$F$2030*AVERAGE('Assumptions (Biomass)'!$B$2:$D$2)/10^9,0)</f>
        <v>0.0009963950326</v>
      </c>
      <c r="L2194" s="160">
        <f>IF($F$2030&gt;0,'Assumptions (Biomass)'!AB$11*Model!$F$2030*AVERAGE('Assumptions (Biomass)'!$B$2:$D$2)/10^9,0)</f>
        <v>0.0009436164835</v>
      </c>
      <c r="M2194" s="160">
        <f>IF($F$2030&gt;0,'Assumptions (Biomass)'!AC$11*Model!$F$2030*AVERAGE('Assumptions (Biomass)'!$B$2:$D$2)/10^9,0)</f>
        <v>0.0009436164835</v>
      </c>
      <c r="N2194" s="160">
        <f>IF($F$2030&gt;0,'Assumptions (Biomass)'!AD$11*Model!$F$2030*AVERAGE('Assumptions (Biomass)'!$B$2:$D$2)/10^9,0)</f>
        <v>0.0009452158335</v>
      </c>
      <c r="O2194" s="160">
        <f>IF($F$2030&gt;0,'Assumptions (Biomass)'!AE$11*Model!$F$2030*AVERAGE('Assumptions (Biomass)'!$B$2:$D$2)/10^9,0)</f>
        <v>0.0009436164835</v>
      </c>
      <c r="P2194" s="160">
        <f>IF($F$2030&gt;0,'Assumptions (Biomass)'!AF$11*Model!$F$2030*AVERAGE('Assumptions (Biomass)'!$B$2:$D$2)/10^9,0)</f>
        <v>0.0009452158335</v>
      </c>
      <c r="Q2194" s="160">
        <f>IF($F$2030&gt;0,'Assumptions (Biomass)'!AG$11*Model!$F$2030*AVERAGE('Assumptions (Biomass)'!$B$2:$D$2)/10^9,0)</f>
        <v>0.0009436164835</v>
      </c>
      <c r="R2194" s="160">
        <f>IF($F$2030&gt;0,'Assumptions (Biomass)'!AH$11*Model!$F$2030*AVERAGE('Assumptions (Biomass)'!$B$2:$D$2)/10^9,0)</f>
        <v>0.0009452158335</v>
      </c>
      <c r="S2194" s="160">
        <f>IF($F$2030&gt;0,'Assumptions (Biomass)'!AI$11*Model!$F$2030*AVERAGE('Assumptions (Biomass)'!$B$2:$D$2)/10^9,0)</f>
        <v>0.0009436164835</v>
      </c>
      <c r="T2194" s="160">
        <f>IF($F$2030&gt;0,'Assumptions (Biomass)'!AJ$11*Model!$F$2030*AVERAGE('Assumptions (Biomass)'!$B$2:$D$2)/10^9,0)</f>
        <v>0.0009452158335</v>
      </c>
      <c r="U2194" s="160">
        <f>IF($F$2030&gt;0,'Assumptions (Biomass)'!AK$11*Model!$F$2030*AVERAGE('Assumptions (Biomass)'!$B$2:$D$2)/10^9,0)</f>
        <v>0.0004718082418</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0.003993477188</v>
      </c>
      <c r="H2195" s="160">
        <f>IF($G$2030&gt;0,'Assumptions (Biomass)'!W$11*Model!$G$2030*AVERAGE('Assumptions (Biomass)'!$C$2:$E$2)/10^9,0)</f>
        <v>0.007587606658</v>
      </c>
      <c r="I2195" s="160">
        <f>IF($G$2030&gt;0,'Assumptions (Biomass)'!X$11*Model!$G$2030*AVERAGE('Assumptions (Biomass)'!$C$2:$E$2)/10^9,0)</f>
        <v>0.006828845992</v>
      </c>
      <c r="J2195" s="160">
        <f>IF($G$2030&gt;0,'Assumptions (Biomass)'!Y$11*Model!$G$2030*AVERAGE('Assumptions (Biomass)'!$C$2:$E$2)/10^9,0)</f>
        <v>0.00614995487</v>
      </c>
      <c r="K2195" s="160">
        <f>IF($G$2030&gt;0,'Assumptions (Biomass)'!Z$11*Model!$G$2030*AVERAGE('Assumptions (Biomass)'!$C$2:$E$2)/10^9,0)</f>
        <v>0.005534959383</v>
      </c>
      <c r="L2195" s="160">
        <f>IF($G$2030&gt;0,'Assumptions (Biomass)'!AA$11*Model!$G$2030*AVERAGE('Assumptions (Biomass)'!$C$2:$E$2)/10^9,0)</f>
        <v>0.004975872576</v>
      </c>
      <c r="M2195" s="160">
        <f>IF($G$2030&gt;0,'Assumptions (Biomass)'!AB$11*Model!$G$2030*AVERAGE('Assumptions (Biomass)'!$C$2:$E$2)/10^9,0)</f>
        <v>0.004712303082</v>
      </c>
      <c r="N2195" s="160">
        <f>IF($G$2030&gt;0,'Assumptions (Biomass)'!AC$11*Model!$G$2030*AVERAGE('Assumptions (Biomass)'!$C$2:$E$2)/10^9,0)</f>
        <v>0.004712303082</v>
      </c>
      <c r="O2195" s="160">
        <f>IF($G$2030&gt;0,'Assumptions (Biomass)'!AD$11*Model!$G$2030*AVERAGE('Assumptions (Biomass)'!$C$2:$E$2)/10^9,0)</f>
        <v>0.004720290036</v>
      </c>
      <c r="P2195" s="160">
        <f>IF($G$2030&gt;0,'Assumptions (Biomass)'!AE$11*Model!$G$2030*AVERAGE('Assumptions (Biomass)'!$C$2:$E$2)/10^9,0)</f>
        <v>0.004712303082</v>
      </c>
      <c r="Q2195" s="160">
        <f>IF($G$2030&gt;0,'Assumptions (Biomass)'!AF$11*Model!$G$2030*AVERAGE('Assumptions (Biomass)'!$C$2:$E$2)/10^9,0)</f>
        <v>0.004720290036</v>
      </c>
      <c r="R2195" s="160">
        <f>IF($G$2030&gt;0,'Assumptions (Biomass)'!AG$11*Model!$G$2030*AVERAGE('Assumptions (Biomass)'!$C$2:$E$2)/10^9,0)</f>
        <v>0.004712303082</v>
      </c>
      <c r="S2195" s="160">
        <f>IF($G$2030&gt;0,'Assumptions (Biomass)'!AH$11*Model!$G$2030*AVERAGE('Assumptions (Biomass)'!$C$2:$E$2)/10^9,0)</f>
        <v>0.004720290036</v>
      </c>
      <c r="T2195" s="160">
        <f>IF($G$2030&gt;0,'Assumptions (Biomass)'!AI$11*Model!$G$2030*AVERAGE('Assumptions (Biomass)'!$C$2:$E$2)/10^9,0)</f>
        <v>0.004712303082</v>
      </c>
      <c r="U2195" s="160">
        <f>IF($G$2030&gt;0,'Assumptions (Biomass)'!AJ$11*Model!$G$2030*AVERAGE('Assumptions (Biomass)'!$C$2:$E$2)/10^9,0)</f>
        <v>0.004720290036</v>
      </c>
      <c r="V2195" s="160">
        <f>IF($G$2030&gt;0,'Assumptions (Biomass)'!AK$11*Model!$G$2030*AVERAGE('Assumptions (Biomass)'!$C$2:$E$2)/10^9,0)</f>
        <v>0.002356151541</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0.001255206974</v>
      </c>
      <c r="I2196" s="160">
        <f>IF($H$2030&gt;0,'Assumptions (Biomass)'!W$11*Model!$H$2030*AVERAGE('Assumptions (Biomass)'!$D$2:$F$2)/10^9,0)</f>
        <v>0.00238489325</v>
      </c>
      <c r="J2196" s="160">
        <f>IF($H$2030&gt;0,'Assumptions (Biomass)'!X$11*Model!$H$2030*AVERAGE('Assumptions (Biomass)'!$D$2:$F$2)/10^9,0)</f>
        <v>0.002146403925</v>
      </c>
      <c r="K2196" s="160">
        <f>IF($H$2030&gt;0,'Assumptions (Biomass)'!Y$11*Model!$H$2030*AVERAGE('Assumptions (Biomass)'!$D$2:$F$2)/10^9,0)</f>
        <v>0.00193301874</v>
      </c>
      <c r="L2196" s="160">
        <f>IF($H$2030&gt;0,'Assumptions (Biomass)'!Z$11*Model!$H$2030*AVERAGE('Assumptions (Biomass)'!$D$2:$F$2)/10^9,0)</f>
        <v>0.001739716866</v>
      </c>
      <c r="M2196" s="160">
        <f>IF($H$2030&gt;0,'Assumptions (Biomass)'!AA$11*Model!$H$2030*AVERAGE('Assumptions (Biomass)'!$D$2:$F$2)/10^9,0)</f>
        <v>0.001563987889</v>
      </c>
      <c r="N2196" s="160">
        <f>IF($H$2030&gt;0,'Assumptions (Biomass)'!AB$11*Model!$H$2030*AVERAGE('Assumptions (Biomass)'!$D$2:$F$2)/10^9,0)</f>
        <v>0.001481144229</v>
      </c>
      <c r="O2196" s="160">
        <f>IF($H$2030&gt;0,'Assumptions (Biomass)'!AC$11*Model!$H$2030*AVERAGE('Assumptions (Biomass)'!$D$2:$F$2)/10^9,0)</f>
        <v>0.001481144229</v>
      </c>
      <c r="P2196" s="160">
        <f>IF($H$2030&gt;0,'Assumptions (Biomass)'!AD$11*Model!$H$2030*AVERAGE('Assumptions (Biomass)'!$D$2:$F$2)/10^9,0)</f>
        <v>0.001483654643</v>
      </c>
      <c r="Q2196" s="160">
        <f>IF($H$2030&gt;0,'Assumptions (Biomass)'!AE$11*Model!$H$2030*AVERAGE('Assumptions (Biomass)'!$D$2:$F$2)/10^9,0)</f>
        <v>0.001481144229</v>
      </c>
      <c r="R2196" s="160">
        <f>IF($H$2030&gt;0,'Assumptions (Biomass)'!AF$11*Model!$H$2030*AVERAGE('Assumptions (Biomass)'!$D$2:$F$2)/10^9,0)</f>
        <v>0.001483654643</v>
      </c>
      <c r="S2196" s="160">
        <f>IF($H$2030&gt;0,'Assumptions (Biomass)'!AG$11*Model!$H$2030*AVERAGE('Assumptions (Biomass)'!$D$2:$F$2)/10^9,0)</f>
        <v>0.001481144229</v>
      </c>
      <c r="T2196" s="160">
        <f>IF($H$2030&gt;0,'Assumptions (Biomass)'!AH$11*Model!$H$2030*AVERAGE('Assumptions (Biomass)'!$D$2:$F$2)/10^9,0)</f>
        <v>0.001483654643</v>
      </c>
      <c r="U2196" s="160">
        <f>IF($H$2030&gt;0,'Assumptions (Biomass)'!AI$11*Model!$H$2030*AVERAGE('Assumptions (Biomass)'!$D$2:$F$2)/10^9,0)</f>
        <v>0.001481144229</v>
      </c>
      <c r="V2196" s="160">
        <f>IF($H$2030&gt;0,'Assumptions (Biomass)'!AJ$11*Model!$H$2030*AVERAGE('Assumptions (Biomass)'!$D$2:$F$2)/10^9,0)</f>
        <v>0.001483654643</v>
      </c>
      <c r="W2196" s="160">
        <f>IF($H$2030&gt;0,'Assumptions (Biomass)'!AK$11*Model!$H$2030*AVERAGE('Assumptions (Biomass)'!$D$2:$F$2)/10^9,0)</f>
        <v>0.0007405721146</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0.01023224488</v>
      </c>
      <c r="J2197" s="160">
        <f>IF($I$2030&gt;0,'Assumptions (Biomass)'!W$11*Model!$I$2030*AVERAGE('Assumptions (Biomass)'!$E$2:$G$2)/10^9,0)</f>
        <v>0.01944126527</v>
      </c>
      <c r="K2197" s="160">
        <f>IF($I$2030&gt;0,'Assumptions (Biomass)'!X$11*Model!$I$2030*AVERAGE('Assumptions (Biomass)'!$E$2:$G$2)/10^9,0)</f>
        <v>0.01749713874</v>
      </c>
      <c r="L2197" s="160">
        <f>IF($I$2030&gt;0,'Assumptions (Biomass)'!Y$11*Model!$I$2030*AVERAGE('Assumptions (Biomass)'!$E$2:$G$2)/10^9,0)</f>
        <v>0.01575765711</v>
      </c>
      <c r="M2197" s="160">
        <f>IF($I$2030&gt;0,'Assumptions (Biomass)'!Z$11*Model!$I$2030*AVERAGE('Assumptions (Biomass)'!$E$2:$G$2)/10^9,0)</f>
        <v>0.0141818914</v>
      </c>
      <c r="N2197" s="160">
        <f>IF($I$2030&gt;0,'Assumptions (Biomass)'!AA$11*Model!$I$2030*AVERAGE('Assumptions (Biomass)'!$E$2:$G$2)/10^9,0)</f>
        <v>0.01274937712</v>
      </c>
      <c r="O2197" s="160">
        <f>IF($I$2030&gt;0,'Assumptions (Biomass)'!AB$11*Model!$I$2030*AVERAGE('Assumptions (Biomass)'!$E$2:$G$2)/10^9,0)</f>
        <v>0.01207404896</v>
      </c>
      <c r="P2197" s="160">
        <f>IF($I$2030&gt;0,'Assumptions (Biomass)'!AC$11*Model!$I$2030*AVERAGE('Assumptions (Biomass)'!$E$2:$G$2)/10^9,0)</f>
        <v>0.01207404896</v>
      </c>
      <c r="Q2197" s="160">
        <f>IF($I$2030&gt;0,'Assumptions (Biomass)'!AD$11*Model!$I$2030*AVERAGE('Assumptions (Biomass)'!$E$2:$G$2)/10^9,0)</f>
        <v>0.01209451345</v>
      </c>
      <c r="R2197" s="160">
        <f>IF($I$2030&gt;0,'Assumptions (Biomass)'!AE$11*Model!$I$2030*AVERAGE('Assumptions (Biomass)'!$E$2:$G$2)/10^9,0)</f>
        <v>0.01207404896</v>
      </c>
      <c r="S2197" s="160">
        <f>IF($I$2030&gt;0,'Assumptions (Biomass)'!AF$11*Model!$I$2030*AVERAGE('Assumptions (Biomass)'!$E$2:$G$2)/10^9,0)</f>
        <v>0.01209451345</v>
      </c>
      <c r="T2197" s="160">
        <f>IF($I$2030&gt;0,'Assumptions (Biomass)'!AG$11*Model!$I$2030*AVERAGE('Assumptions (Biomass)'!$E$2:$G$2)/10^9,0)</f>
        <v>0.01207404896</v>
      </c>
      <c r="U2197" s="160">
        <f>IF($I$2030&gt;0,'Assumptions (Biomass)'!AH$11*Model!$I$2030*AVERAGE('Assumptions (Biomass)'!$E$2:$G$2)/10^9,0)</f>
        <v>0.01209451345</v>
      </c>
      <c r="V2197" s="160">
        <f>IF($I$2030&gt;0,'Assumptions (Biomass)'!AI$11*Model!$I$2030*AVERAGE('Assumptions (Biomass)'!$E$2:$G$2)/10^9,0)</f>
        <v>0.01207404896</v>
      </c>
      <c r="W2197" s="160">
        <f>IF($I$2030&gt;0,'Assumptions (Biomass)'!AJ$11*Model!$I$2030*AVERAGE('Assumptions (Biomass)'!$E$2:$G$2)/10^9,0)</f>
        <v>0.01209451345</v>
      </c>
      <c r="X2197" s="160">
        <f>IF($I$2030&gt;0,'Assumptions (Biomass)'!AK$11*Model!$I$2030*AVERAGE('Assumptions (Biomass)'!$E$2:$G$2)/10^9,0)</f>
        <v>0.006037024478</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0.003700613433</v>
      </c>
      <c r="K2198" s="160">
        <f>IF($J$2030&gt;0,'Assumptions (Biomass)'!W$11*Model!$J$2030*AVERAGE('Assumptions (Biomass)'!$F$2:$H$2)/10^9,0)</f>
        <v>0.007031165523</v>
      </c>
      <c r="L2198" s="160">
        <f>IF($J$2030&gt;0,'Assumptions (Biomass)'!X$11*Model!$J$2030*AVERAGE('Assumptions (Biomass)'!$F$2:$H$2)/10^9,0)</f>
        <v>0.00632804897</v>
      </c>
      <c r="M2198" s="160">
        <f>IF($J$2030&gt;0,'Assumptions (Biomass)'!Y$11*Model!$J$2030*AVERAGE('Assumptions (Biomass)'!$F$2:$H$2)/10^9,0)</f>
        <v>0.005698944687</v>
      </c>
      <c r="N2198" s="160">
        <f>IF($J$2030&gt;0,'Assumptions (Biomass)'!Z$11*Model!$J$2030*AVERAGE('Assumptions (Biomass)'!$F$2:$H$2)/10^9,0)</f>
        <v>0.005129050218</v>
      </c>
      <c r="O2198" s="160">
        <f>IF($J$2030&gt;0,'Assumptions (Biomass)'!AA$11*Model!$J$2030*AVERAGE('Assumptions (Biomass)'!$F$2:$H$2)/10^9,0)</f>
        <v>0.004610964337</v>
      </c>
      <c r="P2198" s="160">
        <f>IF($J$2030&gt;0,'Assumptions (Biomass)'!AB$11*Model!$J$2030*AVERAGE('Assumptions (Biomass)'!$F$2:$H$2)/10^9,0)</f>
        <v>0.004366723851</v>
      </c>
      <c r="Q2198" s="160">
        <f>IF($J$2030&gt;0,'Assumptions (Biomass)'!AC$11*Model!$J$2030*AVERAGE('Assumptions (Biomass)'!$F$2:$H$2)/10^9,0)</f>
        <v>0.004366723851</v>
      </c>
      <c r="R2198" s="160">
        <f>IF($J$2030&gt;0,'Assumptions (Biomass)'!AD$11*Model!$J$2030*AVERAGE('Assumptions (Biomass)'!$F$2:$H$2)/10^9,0)</f>
        <v>0.004374125078</v>
      </c>
      <c r="S2198" s="160">
        <f>IF($J$2030&gt;0,'Assumptions (Biomass)'!AE$11*Model!$J$2030*AVERAGE('Assumptions (Biomass)'!$F$2:$H$2)/10^9,0)</f>
        <v>0.004366723851</v>
      </c>
      <c r="T2198" s="160">
        <f>IF($J$2030&gt;0,'Assumptions (Biomass)'!AF$11*Model!$J$2030*AVERAGE('Assumptions (Biomass)'!$F$2:$H$2)/10^9,0)</f>
        <v>0.004374125078</v>
      </c>
      <c r="U2198" s="160">
        <f>IF($J$2030&gt;0,'Assumptions (Biomass)'!AG$11*Model!$J$2030*AVERAGE('Assumptions (Biomass)'!$F$2:$H$2)/10^9,0)</f>
        <v>0.004366723851</v>
      </c>
      <c r="V2198" s="160">
        <f>IF($J$2030&gt;0,'Assumptions (Biomass)'!AH$11*Model!$J$2030*AVERAGE('Assumptions (Biomass)'!$F$2:$H$2)/10^9,0)</f>
        <v>0.004374125078</v>
      </c>
      <c r="W2198" s="160">
        <f>IF($J$2030&gt;0,'Assumptions (Biomass)'!AI$11*Model!$J$2030*AVERAGE('Assumptions (Biomass)'!$F$2:$H$2)/10^9,0)</f>
        <v>0.004366723851</v>
      </c>
      <c r="X2198" s="160">
        <f>IF($J$2030&gt;0,'Assumptions (Biomass)'!AJ$11*Model!$J$2030*AVERAGE('Assumptions (Biomass)'!$F$2:$H$2)/10^9,0)</f>
        <v>0.004374125078</v>
      </c>
      <c r="Y2198" s="160">
        <f>IF($J$2030&gt;0,'Assumptions (Biomass)'!AK$11*Model!$J$2030*AVERAGE('Assumptions (Biomass)'!$F$2:$H$2)/10^9,0)</f>
        <v>0.002183361925</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0.001700916042</v>
      </c>
      <c r="L2199" s="160">
        <f>IF($K$2030&gt;0,'Assumptions (Biomass)'!W$11*Model!$K$2030*AVERAGE('Assumptions (Biomass)'!$G$2:$I$2)/10^9,0)</f>
        <v>0.00323174048</v>
      </c>
      <c r="M2199" s="160">
        <f>IF($K$2030&gt;0,'Assumptions (Biomass)'!X$11*Model!$K$2030*AVERAGE('Assumptions (Biomass)'!$G$2:$I$2)/10^9,0)</f>
        <v>0.002908566432</v>
      </c>
      <c r="N2199" s="160">
        <f>IF($K$2030&gt;0,'Assumptions (Biomass)'!Y$11*Model!$K$2030*AVERAGE('Assumptions (Biomass)'!$G$2:$I$2)/10^9,0)</f>
        <v>0.002619410705</v>
      </c>
      <c r="O2199" s="160">
        <f>IF($K$2030&gt;0,'Assumptions (Biomass)'!Z$11*Model!$K$2030*AVERAGE('Assumptions (Biomass)'!$G$2:$I$2)/10^9,0)</f>
        <v>0.002357469634</v>
      </c>
      <c r="P2199" s="160">
        <f>IF($K$2030&gt;0,'Assumptions (Biomass)'!AA$11*Model!$K$2030*AVERAGE('Assumptions (Biomass)'!$G$2:$I$2)/10^9,0)</f>
        <v>0.002119341389</v>
      </c>
      <c r="Q2199" s="160">
        <f>IF($K$2030&gt;0,'Assumptions (Biomass)'!AB$11*Model!$K$2030*AVERAGE('Assumptions (Biomass)'!$G$2:$I$2)/10^9,0)</f>
        <v>0.00200708093</v>
      </c>
      <c r="R2199" s="160">
        <f>IF($K$2030&gt;0,'Assumptions (Biomass)'!AC$11*Model!$K$2030*AVERAGE('Assumptions (Biomass)'!$G$2:$I$2)/10^9,0)</f>
        <v>0.00200708093</v>
      </c>
      <c r="S2199" s="160">
        <f>IF($K$2030&gt;0,'Assumptions (Biomass)'!AD$11*Model!$K$2030*AVERAGE('Assumptions (Biomass)'!$G$2:$I$2)/10^9,0)</f>
        <v>0.002010482762</v>
      </c>
      <c r="T2199" s="160">
        <f>IF($K$2030&gt;0,'Assumptions (Biomass)'!AE$11*Model!$K$2030*AVERAGE('Assumptions (Biomass)'!$G$2:$I$2)/10^9,0)</f>
        <v>0.00200708093</v>
      </c>
      <c r="U2199" s="160">
        <f>IF($K$2030&gt;0,'Assumptions (Biomass)'!AF$11*Model!$K$2030*AVERAGE('Assumptions (Biomass)'!$G$2:$I$2)/10^9,0)</f>
        <v>0.002010482762</v>
      </c>
      <c r="V2199" s="160">
        <f>IF($K$2030&gt;0,'Assumptions (Biomass)'!AG$11*Model!$K$2030*AVERAGE('Assumptions (Biomass)'!$G$2:$I$2)/10^9,0)</f>
        <v>0.00200708093</v>
      </c>
      <c r="W2199" s="160">
        <f>IF($K$2030&gt;0,'Assumptions (Biomass)'!AH$11*Model!$K$2030*AVERAGE('Assumptions (Biomass)'!$G$2:$I$2)/10^9,0)</f>
        <v>0.002010482762</v>
      </c>
      <c r="X2199" s="160">
        <f>IF($K$2030&gt;0,'Assumptions (Biomass)'!AI$11*Model!$K$2030*AVERAGE('Assumptions (Biomass)'!$G$2:$I$2)/10^9,0)</f>
        <v>0.00200708093</v>
      </c>
      <c r="Y2199" s="160">
        <f>IF($K$2030&gt;0,'Assumptions (Biomass)'!AJ$11*Model!$K$2030*AVERAGE('Assumptions (Biomass)'!$G$2:$I$2)/10^9,0)</f>
        <v>0.002010482762</v>
      </c>
      <c r="Z2199" s="160">
        <f>IF($K$2030&gt;0,'Assumptions (Biomass)'!AK$11*Model!$K$2030*AVERAGE('Assumptions (Biomass)'!$G$2:$I$2)/10^9,0)</f>
        <v>0.001003540465</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0.003161292208</v>
      </c>
      <c r="M2200" s="160">
        <f>IF($L$2030&gt;0,'Assumptions (Biomass)'!W$11*Model!$L$2030*AVERAGE('Assumptions (Biomass)'!$H$2:$J$2)/10^9,0)</f>
        <v>0.006006455195</v>
      </c>
      <c r="N2200" s="160">
        <f>IF($L$2030&gt;0,'Assumptions (Biomass)'!X$11*Model!$L$2030*AVERAGE('Assumptions (Biomass)'!$H$2:$J$2)/10^9,0)</f>
        <v>0.005405809676</v>
      </c>
      <c r="O2200" s="160">
        <f>IF($L$2030&gt;0,'Assumptions (Biomass)'!Y$11*Model!$L$2030*AVERAGE('Assumptions (Biomass)'!$H$2:$J$2)/10^9,0)</f>
        <v>0.00486839</v>
      </c>
      <c r="P2200" s="160">
        <f>IF($L$2030&gt;0,'Assumptions (Biomass)'!Z$11*Model!$L$2030*AVERAGE('Assumptions (Biomass)'!$H$2:$J$2)/10^9,0)</f>
        <v>0.004381551</v>
      </c>
      <c r="Q2200" s="160">
        <f>IF($L$2030&gt;0,'Assumptions (Biomass)'!AA$11*Model!$L$2030*AVERAGE('Assumptions (Biomass)'!$H$2:$J$2)/10^9,0)</f>
        <v>0.003938970091</v>
      </c>
      <c r="R2200" s="160">
        <f>IF($L$2030&gt;0,'Assumptions (Biomass)'!AB$11*Model!$L$2030*AVERAGE('Assumptions (Biomass)'!$H$2:$J$2)/10^9,0)</f>
        <v>0.003730324805</v>
      </c>
      <c r="S2200" s="160">
        <f>IF($L$2030&gt;0,'Assumptions (Biomass)'!AC$11*Model!$L$2030*AVERAGE('Assumptions (Biomass)'!$H$2:$J$2)/10^9,0)</f>
        <v>0.003730324805</v>
      </c>
      <c r="T2200" s="160">
        <f>IF($L$2030&gt;0,'Assumptions (Biomass)'!AD$11*Model!$L$2030*AVERAGE('Assumptions (Biomass)'!$H$2:$J$2)/10^9,0)</f>
        <v>0.00373664739</v>
      </c>
      <c r="U2200" s="160">
        <f>IF($L$2030&gt;0,'Assumptions (Biomass)'!AE$11*Model!$L$2030*AVERAGE('Assumptions (Biomass)'!$H$2:$J$2)/10^9,0)</f>
        <v>0.003730324805</v>
      </c>
      <c r="V2200" s="160">
        <f>IF($L$2030&gt;0,'Assumptions (Biomass)'!AF$11*Model!$L$2030*AVERAGE('Assumptions (Biomass)'!$H$2:$J$2)/10^9,0)</f>
        <v>0.00373664739</v>
      </c>
      <c r="W2200" s="160">
        <f>IF($L$2030&gt;0,'Assumptions (Biomass)'!AG$11*Model!$L$2030*AVERAGE('Assumptions (Biomass)'!$H$2:$J$2)/10^9,0)</f>
        <v>0.003730324805</v>
      </c>
      <c r="X2200" s="160">
        <f>IF($L$2030&gt;0,'Assumptions (Biomass)'!AH$11*Model!$L$2030*AVERAGE('Assumptions (Biomass)'!$H$2:$J$2)/10^9,0)</f>
        <v>0.00373664739</v>
      </c>
      <c r="Y2200" s="160">
        <f>IF($L$2030&gt;0,'Assumptions (Biomass)'!AI$11*Model!$L$2030*AVERAGE('Assumptions (Biomass)'!$H$2:$J$2)/10^9,0)</f>
        <v>0.003730324805</v>
      </c>
      <c r="Z2200" s="160">
        <f>IF($L$2030&gt;0,'Assumptions (Biomass)'!AJ$11*Model!$L$2030*AVERAGE('Assumptions (Biomass)'!$H$2:$J$2)/10^9,0)</f>
        <v>0.00373664739</v>
      </c>
      <c r="AA2200" s="160">
        <f>IF($L$2030&gt;0,'Assumptions (Biomass)'!AK$11*Model!$L$2030*AVERAGE('Assumptions (Biomass)'!$H$2:$J$2)/10^9,0)</f>
        <v>0.001865162403</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0.02028612526</v>
      </c>
      <c r="N2201" s="160">
        <f>IF($M$2030&gt;0,'Assumptions (Biomass)'!W$11*Model!$M$2030*AVERAGE('Assumptions (Biomass)'!$I$2:$K$2)/10^9,0)</f>
        <v>0.038543638</v>
      </c>
      <c r="O2201" s="160">
        <f>IF($M$2030&gt;0,'Assumptions (Biomass)'!X$11*Model!$M$2030*AVERAGE('Assumptions (Biomass)'!$I$2:$K$2)/10^9,0)</f>
        <v>0.0346892742</v>
      </c>
      <c r="P2201" s="160">
        <f>IF($M$2030&gt;0,'Assumptions (Biomass)'!Y$11*Model!$M$2030*AVERAGE('Assumptions (Biomass)'!$I$2:$K$2)/10^9,0)</f>
        <v>0.0312406329</v>
      </c>
      <c r="Q2201" s="160">
        <f>IF($M$2030&gt;0,'Assumptions (Biomass)'!Z$11*Model!$M$2030*AVERAGE('Assumptions (Biomass)'!$I$2:$K$2)/10^9,0)</f>
        <v>0.02811656961</v>
      </c>
      <c r="R2201" s="160">
        <f>IF($M$2030&gt;0,'Assumptions (Biomass)'!AA$11*Model!$M$2030*AVERAGE('Assumptions (Biomass)'!$I$2:$K$2)/10^9,0)</f>
        <v>0.02527651208</v>
      </c>
      <c r="S2201" s="160">
        <f>IF($M$2030&gt;0,'Assumptions (Biomass)'!AB$11*Model!$M$2030*AVERAGE('Assumptions (Biomass)'!$I$2:$K$2)/10^9,0)</f>
        <v>0.02393762781</v>
      </c>
      <c r="T2201" s="160">
        <f>IF($M$2030&gt;0,'Assumptions (Biomass)'!AC$11*Model!$M$2030*AVERAGE('Assumptions (Biomass)'!$I$2:$K$2)/10^9,0)</f>
        <v>0.02393762781</v>
      </c>
      <c r="U2201" s="160">
        <f>IF($M$2030&gt;0,'Assumptions (Biomass)'!AD$11*Model!$M$2030*AVERAGE('Assumptions (Biomass)'!$I$2:$K$2)/10^9,0)</f>
        <v>0.02397820006</v>
      </c>
      <c r="V2201" s="160">
        <f>IF($M$2030&gt;0,'Assumptions (Biomass)'!AE$11*Model!$M$2030*AVERAGE('Assumptions (Biomass)'!$I$2:$K$2)/10^9,0)</f>
        <v>0.02393762781</v>
      </c>
      <c r="W2201" s="160">
        <f>IF($M$2030&gt;0,'Assumptions (Biomass)'!AF$11*Model!$M$2030*AVERAGE('Assumptions (Biomass)'!$I$2:$K$2)/10^9,0)</f>
        <v>0.02397820006</v>
      </c>
      <c r="X2201" s="160">
        <f>IF($M$2030&gt;0,'Assumptions (Biomass)'!AG$11*Model!$M$2030*AVERAGE('Assumptions (Biomass)'!$I$2:$K$2)/10^9,0)</f>
        <v>0.02393762781</v>
      </c>
      <c r="Y2201" s="160">
        <f>IF($M$2030&gt;0,'Assumptions (Biomass)'!AH$11*Model!$M$2030*AVERAGE('Assumptions (Biomass)'!$I$2:$K$2)/10^9,0)</f>
        <v>0.02397820006</v>
      </c>
      <c r="Z2201" s="160">
        <f>IF($M$2030&gt;0,'Assumptions (Biomass)'!AI$11*Model!$M$2030*AVERAGE('Assumptions (Biomass)'!$I$2:$K$2)/10^9,0)</f>
        <v>0.02393762781</v>
      </c>
      <c r="AA2201" s="160">
        <f>IF($M$2030&gt;0,'Assumptions (Biomass)'!AJ$11*Model!$M$2030*AVERAGE('Assumptions (Biomass)'!$I$2:$K$2)/10^9,0)</f>
        <v>0.02397820006</v>
      </c>
      <c r="AB2201" s="160">
        <f>IF($M$2030&gt;0,'Assumptions (Biomass)'!AK$11*Model!$M$2030*AVERAGE('Assumptions (Biomass)'!$I$2:$K$2)/10^9,0)</f>
        <v>0.0119688139</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0.01846802962</v>
      </c>
      <c r="O2202" s="160">
        <f>IF($N$2030&gt;0,'Assumptions (Biomass)'!W$11*Model!$N$2030*AVERAGE('Assumptions (Biomass)'!$J$2:$L$2)/10^9,0)</f>
        <v>0.03508925629</v>
      </c>
      <c r="P2202" s="160">
        <f>IF($N$2030&gt;0,'Assumptions (Biomass)'!X$11*Model!$N$2030*AVERAGE('Assumptions (Biomass)'!$J$2:$L$2)/10^9,0)</f>
        <v>0.03158033066</v>
      </c>
      <c r="Q2202" s="160">
        <f>IF($N$2030&gt;0,'Assumptions (Biomass)'!Y$11*Model!$N$2030*AVERAGE('Assumptions (Biomass)'!$J$2:$L$2)/10^9,0)</f>
        <v>0.02844076562</v>
      </c>
      <c r="R2202" s="160">
        <f>IF($N$2030&gt;0,'Assumptions (Biomass)'!Z$11*Model!$N$2030*AVERAGE('Assumptions (Biomass)'!$J$2:$L$2)/10^9,0)</f>
        <v>0.02559668906</v>
      </c>
      <c r="S2202" s="160">
        <f>IF($N$2030&gt;0,'Assumptions (Biomass)'!AA$11*Model!$N$2030*AVERAGE('Assumptions (Biomass)'!$J$2:$L$2)/10^9,0)</f>
        <v>0.02301116491</v>
      </c>
      <c r="T2202" s="160">
        <f>IF($N$2030&gt;0,'Assumptions (Biomass)'!AB$11*Model!$N$2030*AVERAGE('Assumptions (Biomass)'!$J$2:$L$2)/10^9,0)</f>
        <v>0.02179227496</v>
      </c>
      <c r="U2202" s="160">
        <f>IF($N$2030&gt;0,'Assumptions (Biomass)'!AC$11*Model!$N$2030*AVERAGE('Assumptions (Biomass)'!$J$2:$L$2)/10^9,0)</f>
        <v>0.02179227496</v>
      </c>
      <c r="V2202" s="160">
        <f>IF($N$2030&gt;0,'Assumptions (Biomass)'!AD$11*Model!$N$2030*AVERAGE('Assumptions (Biomass)'!$J$2:$L$2)/10^9,0)</f>
        <v>0.02182921102</v>
      </c>
      <c r="W2202" s="160">
        <f>IF($N$2030&gt;0,'Assumptions (Biomass)'!AE$11*Model!$N$2030*AVERAGE('Assumptions (Biomass)'!$J$2:$L$2)/10^9,0)</f>
        <v>0.02179227496</v>
      </c>
      <c r="X2202" s="160">
        <f>IF($N$2030&gt;0,'Assumptions (Biomass)'!AF$11*Model!$N$2030*AVERAGE('Assumptions (Biomass)'!$J$2:$L$2)/10^9,0)</f>
        <v>0.02182921102</v>
      </c>
      <c r="Y2202" s="160">
        <f>IF($N$2030&gt;0,'Assumptions (Biomass)'!AG$11*Model!$N$2030*AVERAGE('Assumptions (Biomass)'!$J$2:$L$2)/10^9,0)</f>
        <v>0.02179227496</v>
      </c>
      <c r="Z2202" s="160">
        <f>IF($N$2030&gt;0,'Assumptions (Biomass)'!AH$11*Model!$N$2030*AVERAGE('Assumptions (Biomass)'!$J$2:$L$2)/10^9,0)</f>
        <v>0.02182921102</v>
      </c>
      <c r="AA2202" s="160">
        <f>IF($N$2030&gt;0,'Assumptions (Biomass)'!AI$11*Model!$N$2030*AVERAGE('Assumptions (Biomass)'!$J$2:$L$2)/10^9,0)</f>
        <v>0.02179227496</v>
      </c>
      <c r="AB2202" s="160">
        <f>IF($N$2030&gt;0,'Assumptions (Biomass)'!AJ$11*Model!$N$2030*AVERAGE('Assumptions (Biomass)'!$J$2:$L$2)/10^9,0)</f>
        <v>0.02182921102</v>
      </c>
      <c r="AC2202" s="160">
        <f>IF($N$2030&gt;0,'Assumptions (Biomass)'!AK$11*Model!$N$2030*AVERAGE('Assumptions (Biomass)'!$J$2:$L$2)/10^9,0)</f>
        <v>0.01089613748</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0.00937702757</v>
      </c>
      <c r="P2203" s="160">
        <f>IF($O$2030&gt;0,'Assumptions (Biomass)'!W$11*Model!$O$2030*AVERAGE('Assumptions (Biomass)'!$K$2:$M$2)/10^9,0)</f>
        <v>0.01781635238</v>
      </c>
      <c r="Q2203" s="160">
        <f>IF($O$2030&gt;0,'Assumptions (Biomass)'!X$11*Model!$O$2030*AVERAGE('Assumptions (Biomass)'!$K$2:$M$2)/10^9,0)</f>
        <v>0.01603471715</v>
      </c>
      <c r="R2203" s="160">
        <f>IF($O$2030&gt;0,'Assumptions (Biomass)'!Y$11*Model!$O$2030*AVERAGE('Assumptions (Biomass)'!$K$2:$M$2)/10^9,0)</f>
        <v>0.01444062246</v>
      </c>
      <c r="S2203" s="160">
        <f>IF($O$2030&gt;0,'Assumptions (Biomass)'!Z$11*Model!$O$2030*AVERAGE('Assumptions (Biomass)'!$K$2:$M$2)/10^9,0)</f>
        <v>0.01299656021</v>
      </c>
      <c r="T2203" s="160">
        <f>IF($O$2030&gt;0,'Assumptions (Biomass)'!AA$11*Model!$O$2030*AVERAGE('Assumptions (Biomass)'!$K$2:$M$2)/10^9,0)</f>
        <v>0.01168377635</v>
      </c>
      <c r="U2203" s="160">
        <f>IF($O$2030&gt;0,'Assumptions (Biomass)'!AB$11*Model!$O$2030*AVERAGE('Assumptions (Biomass)'!$K$2:$M$2)/10^9,0)</f>
        <v>0.01106489253</v>
      </c>
      <c r="V2203" s="160">
        <f>IF($O$2030&gt;0,'Assumptions (Biomass)'!AC$11*Model!$O$2030*AVERAGE('Assumptions (Biomass)'!$K$2:$M$2)/10^9,0)</f>
        <v>0.01106489253</v>
      </c>
      <c r="W2203" s="160">
        <f>IF($O$2030&gt;0,'Assumptions (Biomass)'!AD$11*Model!$O$2030*AVERAGE('Assumptions (Biomass)'!$K$2:$M$2)/10^9,0)</f>
        <v>0.01108364659</v>
      </c>
      <c r="X2203" s="160">
        <f>IF($O$2030&gt;0,'Assumptions (Biomass)'!AE$11*Model!$O$2030*AVERAGE('Assumptions (Biomass)'!$K$2:$M$2)/10^9,0)</f>
        <v>0.01106489253</v>
      </c>
      <c r="Y2203" s="160">
        <f>IF($O$2030&gt;0,'Assumptions (Biomass)'!AF$11*Model!$O$2030*AVERAGE('Assumptions (Biomass)'!$K$2:$M$2)/10^9,0)</f>
        <v>0.01108364659</v>
      </c>
      <c r="Z2203" s="160">
        <f>IF($O$2030&gt;0,'Assumptions (Biomass)'!AG$11*Model!$O$2030*AVERAGE('Assumptions (Biomass)'!$K$2:$M$2)/10^9,0)</f>
        <v>0.01106489253</v>
      </c>
      <c r="AA2203" s="160">
        <f>IF($O$2030&gt;0,'Assumptions (Biomass)'!AH$11*Model!$O$2030*AVERAGE('Assumptions (Biomass)'!$K$2:$M$2)/10^9,0)</f>
        <v>0.01108364659</v>
      </c>
      <c r="AB2203" s="160">
        <f>IF($O$2030&gt;0,'Assumptions (Biomass)'!AI$11*Model!$O$2030*AVERAGE('Assumptions (Biomass)'!$K$2:$M$2)/10^9,0)</f>
        <v>0.01106489253</v>
      </c>
      <c r="AC2203" s="160">
        <f>IF($O$2030&gt;0,'Assumptions (Biomass)'!AJ$11*Model!$O$2030*AVERAGE('Assumptions (Biomass)'!$K$2:$M$2)/10^9,0)</f>
        <v>0.01108364659</v>
      </c>
      <c r="AD2203" s="160">
        <f>IF($O$2030&gt;0,'Assumptions (Biomass)'!AK$11*Model!$O$2030*AVERAGE('Assumptions (Biomass)'!$K$2:$M$2)/10^9,0)</f>
        <v>0.005532446267</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0.03323207276</v>
      </c>
      <c r="Q2204" s="177">
        <f>IF($P$2030&gt;0,'Assumptions (Biomass)'!W$11*Model!$P$2030*AVERAGE('Assumptions (Biomass)'!$L$2:$N$2)/10^9,0)</f>
        <v>0.06314093824</v>
      </c>
      <c r="R2204" s="177">
        <f>IF($P$2030&gt;0,'Assumptions (Biomass)'!X$11*Model!$P$2030*AVERAGE('Assumptions (Biomass)'!$L$2:$N$2)/10^9,0)</f>
        <v>0.05682684441</v>
      </c>
      <c r="S2204" s="177">
        <f>IF($P$2030&gt;0,'Assumptions (Biomass)'!Y$11*Model!$P$2030*AVERAGE('Assumptions (Biomass)'!$L$2:$N$2)/10^9,0)</f>
        <v>0.05117739205</v>
      </c>
      <c r="T2204" s="177">
        <f>IF($P$2030&gt;0,'Assumptions (Biomass)'!Z$11*Model!$P$2030*AVERAGE('Assumptions (Biomass)'!$L$2:$N$2)/10^9,0)</f>
        <v>0.04605965284</v>
      </c>
      <c r="U2204" s="177">
        <f>IF($P$2030&gt;0,'Assumptions (Biomass)'!AA$11*Model!$P$2030*AVERAGE('Assumptions (Biomass)'!$L$2:$N$2)/10^9,0)</f>
        <v>0.04140716266</v>
      </c>
      <c r="V2204" s="177">
        <f>IF($P$2030&gt;0,'Assumptions (Biomass)'!AB$11*Model!$P$2030*AVERAGE('Assumptions (Biomass)'!$L$2:$N$2)/10^9,0)</f>
        <v>0.03921384585</v>
      </c>
      <c r="W2204" s="177">
        <f>IF($P$2030&gt;0,'Assumptions (Biomass)'!AC$11*Model!$P$2030*AVERAGE('Assumptions (Biomass)'!$L$2:$N$2)/10^9,0)</f>
        <v>0.03921384585</v>
      </c>
      <c r="X2204" s="177">
        <f>IF($P$2030&gt;0,'Assumptions (Biomass)'!AD$11*Model!$P$2030*AVERAGE('Assumptions (Biomass)'!$L$2:$N$2)/10^9,0)</f>
        <v>0.03928031</v>
      </c>
      <c r="Y2204" s="177">
        <f>IF($P$2030&gt;0,'Assumptions (Biomass)'!AE$11*Model!$P$2030*AVERAGE('Assumptions (Biomass)'!$L$2:$N$2)/10^9,0)</f>
        <v>0.03921384585</v>
      </c>
      <c r="Z2204" s="177">
        <f>IF($P$2030&gt;0,'Assumptions (Biomass)'!AF$11*Model!$P$2030*AVERAGE('Assumptions (Biomass)'!$L$2:$N$2)/10^9,0)</f>
        <v>0.03928031</v>
      </c>
      <c r="AA2204" s="177">
        <f>IF($P$2030&gt;0,'Assumptions (Biomass)'!AG$11*Model!$P$2030*AVERAGE('Assumptions (Biomass)'!$L$2:$N$2)/10^9,0)</f>
        <v>0.03921384585</v>
      </c>
      <c r="AB2204" s="177">
        <f>IF($P$2030&gt;0,'Assumptions (Biomass)'!AH$11*Model!$P$2030*AVERAGE('Assumptions (Biomass)'!$L$2:$N$2)/10^9,0)</f>
        <v>0.03928031</v>
      </c>
      <c r="AC2204" s="177">
        <f>IF($P$2030&gt;0,'Assumptions (Biomass)'!AI$11*Model!$P$2030*AVERAGE('Assumptions (Biomass)'!$L$2:$N$2)/10^9,0)</f>
        <v>0.03921384585</v>
      </c>
      <c r="AD2204" s="177">
        <f>IF($P$2030&gt;0,'Assumptions (Biomass)'!AJ$11*Model!$P$2030*AVERAGE('Assumptions (Biomass)'!$L$2:$N$2)/10^9,0)</f>
        <v>0.03928031</v>
      </c>
      <c r="AE2204" s="177">
        <f>IF($P$2030&gt;0,'Assumptions (Biomass)'!AK$11*Model!$P$2030*AVERAGE('Assumptions (Biomass)'!$L$2:$N$2)/10^9,0)</f>
        <v>0.01960692293</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0.01888659858</v>
      </c>
      <c r="R2205" s="160">
        <f>IF($Q$2030&gt;0,'Assumptions (Biomass)'!W$11*Model!$Q$2030*AVERAGE('Assumptions (Biomass)'!$L$2:$O$2)/10^9,0)</f>
        <v>0.03588453731</v>
      </c>
      <c r="S2205" s="160">
        <f>IF($Q$2030&gt;0,'Assumptions (Biomass)'!X$11*Model!$Q$2030*AVERAGE('Assumptions (Biomass)'!$L$2:$O$2)/10^9,0)</f>
        <v>0.03229608358</v>
      </c>
      <c r="T2205" s="160">
        <f>IF($Q$2030&gt;0,'Assumptions (Biomass)'!Y$11*Model!$Q$2030*AVERAGE('Assumptions (Biomass)'!$L$2:$O$2)/10^9,0)</f>
        <v>0.02908536182</v>
      </c>
      <c r="U2205" s="160">
        <f>IF($Q$2030&gt;0,'Assumptions (Biomass)'!Z$11*Model!$Q$2030*AVERAGE('Assumptions (Biomass)'!$L$2:$O$2)/10^9,0)</f>
        <v>0.02617682564</v>
      </c>
      <c r="V2205" s="160">
        <f>IF($Q$2030&gt;0,'Assumptions (Biomass)'!AA$11*Model!$Q$2030*AVERAGE('Assumptions (Biomass)'!$L$2:$O$2)/10^9,0)</f>
        <v>0.02353270184</v>
      </c>
      <c r="W2205" s="160">
        <f>IF($Q$2030&gt;0,'Assumptions (Biomass)'!AB$11*Model!$Q$2030*AVERAGE('Assumptions (Biomass)'!$L$2:$O$2)/10^9,0)</f>
        <v>0.02228618633</v>
      </c>
      <c r="X2205" s="160">
        <f>IF($Q$2030&gt;0,'Assumptions (Biomass)'!AC$11*Model!$Q$2030*AVERAGE('Assumptions (Biomass)'!$L$2:$O$2)/10^9,0)</f>
        <v>0.02228618633</v>
      </c>
      <c r="Y2205" s="160">
        <f>IF($Q$2030&gt;0,'Assumptions (Biomass)'!AD$11*Model!$Q$2030*AVERAGE('Assumptions (Biomass)'!$L$2:$O$2)/10^9,0)</f>
        <v>0.02232395953</v>
      </c>
      <c r="Z2205" s="160">
        <f>IF($Q$2030&gt;0,'Assumptions (Biomass)'!AE$11*Model!$Q$2030*AVERAGE('Assumptions (Biomass)'!$L$2:$O$2)/10^9,0)</f>
        <v>0.02228618633</v>
      </c>
      <c r="AA2205" s="160">
        <f>IF($Q$2030&gt;0,'Assumptions (Biomass)'!AF$11*Model!$Q$2030*AVERAGE('Assumptions (Biomass)'!$L$2:$O$2)/10^9,0)</f>
        <v>0.02232395953</v>
      </c>
      <c r="AB2205" s="160">
        <f>IF($Q$2030&gt;0,'Assumptions (Biomass)'!AG$11*Model!$Q$2030*AVERAGE('Assumptions (Biomass)'!$L$2:$O$2)/10^9,0)</f>
        <v>0.02228618633</v>
      </c>
      <c r="AC2205" s="160">
        <f>IF($Q$2030&gt;0,'Assumptions (Biomass)'!AH$11*Model!$Q$2030*AVERAGE('Assumptions (Biomass)'!$L$2:$O$2)/10^9,0)</f>
        <v>0.02232395953</v>
      </c>
      <c r="AD2205" s="160">
        <f>IF($Q$2030&gt;0,'Assumptions (Biomass)'!AI$11*Model!$Q$2030*AVERAGE('Assumptions (Biomass)'!$L$2:$O$2)/10^9,0)</f>
        <v>0.02228618633</v>
      </c>
      <c r="AE2205" s="160">
        <f>IF($Q$2030&gt;0,'Assumptions (Biomass)'!AJ$11*Model!$Q$2030*AVERAGE('Assumptions (Biomass)'!$L$2:$O$2)/10^9,0)</f>
        <v>0.02232395953</v>
      </c>
      <c r="AF2205" s="160">
        <f>IF($Q$2030&gt;0,'Assumptions (Biomass)'!AK$11*Model!$Q$2030*AVERAGE('Assumptions (Biomass)'!$L$2:$O$2)/10^9,0)</f>
        <v>0.01114309316</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0.00915606445</v>
      </c>
      <c r="S2206" s="177">
        <f>IF($R$2030&gt;0,'Assumptions (Biomass)'!W$11*Model!$R$2030*AVERAGE('Assumptions (Biomass)'!$M$2:$P$2)/10^9,0)</f>
        <v>0.01739652245</v>
      </c>
      <c r="T2206" s="177">
        <f>IF($R$2030&gt;0,'Assumptions (Biomass)'!X$11*Model!$R$2030*AVERAGE('Assumptions (Biomass)'!$M$2:$P$2)/10^9,0)</f>
        <v>0.01565687021</v>
      </c>
      <c r="U2206" s="177">
        <f>IF($R$2030&gt;0,'Assumptions (Biomass)'!Y$11*Model!$R$2030*AVERAGE('Assumptions (Biomass)'!$M$2:$P$2)/10^9,0)</f>
        <v>0.01410033925</v>
      </c>
      <c r="V2206" s="177">
        <f>IF($R$2030&gt;0,'Assumptions (Biomass)'!Z$11*Model!$R$2030*AVERAGE('Assumptions (Biomass)'!$M$2:$P$2)/10^9,0)</f>
        <v>0.01269030533</v>
      </c>
      <c r="W2206" s="177">
        <f>IF($R$2030&gt;0,'Assumptions (Biomass)'!AA$11*Model!$R$2030*AVERAGE('Assumptions (Biomass)'!$M$2:$P$2)/10^9,0)</f>
        <v>0.0114084563</v>
      </c>
      <c r="X2206" s="177">
        <f>IF($R$2030&gt;0,'Assumptions (Biomass)'!AB$11*Model!$R$2030*AVERAGE('Assumptions (Biomass)'!$M$2:$P$2)/10^9,0)</f>
        <v>0.01080415605</v>
      </c>
      <c r="Y2206" s="177">
        <f>IF($R$2030&gt;0,'Assumptions (Biomass)'!AC$11*Model!$R$2030*AVERAGE('Assumptions (Biomass)'!$M$2:$P$2)/10^9,0)</f>
        <v>0.01080415605</v>
      </c>
      <c r="Z2206" s="177">
        <f>IF($R$2030&gt;0,'Assumptions (Biomass)'!AD$11*Model!$R$2030*AVERAGE('Assumptions (Biomass)'!$M$2:$P$2)/10^9,0)</f>
        <v>0.01082246818</v>
      </c>
      <c r="AA2206" s="177">
        <f>IF($R$2030&gt;0,'Assumptions (Biomass)'!AE$11*Model!$R$2030*AVERAGE('Assumptions (Biomass)'!$M$2:$P$2)/10^9,0)</f>
        <v>0.01080415605</v>
      </c>
      <c r="AB2206" s="177">
        <f>IF($R$2030&gt;0,'Assumptions (Biomass)'!AF$11*Model!$R$2030*AVERAGE('Assumptions (Biomass)'!$M$2:$P$2)/10^9,0)</f>
        <v>0.01082246818</v>
      </c>
      <c r="AC2206" s="177">
        <f>IF($R$2030&gt;0,'Assumptions (Biomass)'!AG$11*Model!$R$2030*AVERAGE('Assumptions (Biomass)'!$M$2:$P$2)/10^9,0)</f>
        <v>0.01080415605</v>
      </c>
      <c r="AD2206" s="177">
        <f>IF($R$2030&gt;0,'Assumptions (Biomass)'!AH$11*Model!$R$2030*AVERAGE('Assumptions (Biomass)'!$M$2:$P$2)/10^9,0)</f>
        <v>0.01082246818</v>
      </c>
      <c r="AE2206" s="177">
        <f>IF($R$2030&gt;0,'Assumptions (Biomass)'!AI$11*Model!$R$2030*AVERAGE('Assumptions (Biomass)'!$M$2:$P$2)/10^9,0)</f>
        <v>0.01080415605</v>
      </c>
      <c r="AF2206" s="177">
        <f>IF($R$2030&gt;0,'Assumptions (Biomass)'!AJ$11*Model!$R$2030*AVERAGE('Assumptions (Biomass)'!$M$2:$P$2)/10^9,0)</f>
        <v>0.01082246818</v>
      </c>
      <c r="AG2206" s="177">
        <f>IF($R$2030&gt;0,'Assumptions (Biomass)'!AK$11*Model!$R$2030*AVERAGE('Assumptions (Biomass)'!$M$2:$P$2)/10^9,0)</f>
        <v>0.005402078025</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0.00598348202</v>
      </c>
      <c r="T2207" s="160">
        <f>IF($S$2030&gt;0,'Assumptions (Biomass)'!W$11*Model!$S$2030*AVERAGE('Assumptions (Biomass)'!$O$2:$Q$2)/10^9,0)</f>
        <v>0.01136861584</v>
      </c>
      <c r="U2207" s="160">
        <f>IF($S$2030&gt;0,'Assumptions (Biomass)'!X$11*Model!$S$2030*AVERAGE('Assumptions (Biomass)'!$O$2:$Q$2)/10^9,0)</f>
        <v>0.01023175425</v>
      </c>
      <c r="V2207" s="160">
        <f>IF($S$2030&gt;0,'Assumptions (Biomass)'!Y$11*Model!$S$2030*AVERAGE('Assumptions (Biomass)'!$O$2:$Q$2)/10^9,0)</f>
        <v>0.009214562311</v>
      </c>
      <c r="W2207" s="160">
        <f>IF($S$2030&gt;0,'Assumptions (Biomass)'!Z$11*Model!$S$2030*AVERAGE('Assumptions (Biomass)'!$O$2:$Q$2)/10^9,0)</f>
        <v>0.00829310608</v>
      </c>
      <c r="X2207" s="160">
        <f>IF($S$2030&gt;0,'Assumptions (Biomass)'!AA$11*Model!$S$2030*AVERAGE('Assumptions (Biomass)'!$O$2:$Q$2)/10^9,0)</f>
        <v>0.007455418597</v>
      </c>
      <c r="Y2207" s="160">
        <f>IF($S$2030&gt;0,'Assumptions (Biomass)'!AB$11*Model!$S$2030*AVERAGE('Assumptions (Biomass)'!$O$2:$Q$2)/10^9,0)</f>
        <v>0.007060508784</v>
      </c>
      <c r="Z2207" s="160">
        <f>IF($S$2030&gt;0,'Assumptions (Biomass)'!AC$11*Model!$S$2030*AVERAGE('Assumptions (Biomass)'!$O$2:$Q$2)/10^9,0)</f>
        <v>0.007060508784</v>
      </c>
      <c r="AA2207" s="160">
        <f>IF($S$2030&gt;0,'Assumptions (Biomass)'!AD$11*Model!$S$2030*AVERAGE('Assumptions (Biomass)'!$O$2:$Q$2)/10^9,0)</f>
        <v>0.007072475748</v>
      </c>
      <c r="AB2207" s="160">
        <f>IF($S$2030&gt;0,'Assumptions (Biomass)'!AE$11*Model!$S$2030*AVERAGE('Assumptions (Biomass)'!$O$2:$Q$2)/10^9,0)</f>
        <v>0.007060508784</v>
      </c>
      <c r="AC2207" s="160">
        <f>IF($S$2030&gt;0,'Assumptions (Biomass)'!AF$11*Model!$S$2030*AVERAGE('Assumptions (Biomass)'!$O$2:$Q$2)/10^9,0)</f>
        <v>0.007072475748</v>
      </c>
      <c r="AD2207" s="160">
        <f>IF($S$2030&gt;0,'Assumptions (Biomass)'!AG$11*Model!$S$2030*AVERAGE('Assumptions (Biomass)'!$O$2:$Q$2)/10^9,0)</f>
        <v>0.007060508784</v>
      </c>
      <c r="AE2207" s="160">
        <f>IF($S$2030&gt;0,'Assumptions (Biomass)'!AH$11*Model!$S$2030*AVERAGE('Assumptions (Biomass)'!$O$2:$Q$2)/10^9,0)</f>
        <v>0.007072475748</v>
      </c>
      <c r="AF2207" s="160">
        <f>IF($S$2030&gt;0,'Assumptions (Biomass)'!AI$11*Model!$S$2030*AVERAGE('Assumptions (Biomass)'!$O$2:$Q$2)/10^9,0)</f>
        <v>0.007060508784</v>
      </c>
      <c r="AG2207" s="160">
        <f>IF($S$2030&gt;0,'Assumptions (Biomass)'!AJ$11*Model!$S$2030*AVERAGE('Assumptions (Biomass)'!$O$2:$Q$2)/10^9,0)</f>
        <v>0.007072475748</v>
      </c>
      <c r="AH2207" s="160">
        <f>IF($S$2030&gt;0,'Assumptions (Biomass)'!AK$11*Model!$S$2030*AVERAGE('Assumptions (Biomass)'!$O$2:$Q$2)/10^9,0)</f>
        <v>0.003530254392</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0.02762748086</v>
      </c>
      <c r="U2208" s="160">
        <f>IF($T$2030&gt;0,'Assumptions (Biomass)'!W$11*Model!$T$2030*AVERAGE('Assumptions (Biomass)'!$P$2:$R$2)/10^9,0)</f>
        <v>0.05249221363</v>
      </c>
      <c r="V2208" s="160">
        <f>IF($T$2030&gt;0,'Assumptions (Biomass)'!X$11*Model!$T$2030*AVERAGE('Assumptions (Biomass)'!$P$2:$R$2)/10^9,0)</f>
        <v>0.04724299227</v>
      </c>
      <c r="W2208" s="160">
        <f>IF($T$2030&gt;0,'Assumptions (Biomass)'!Y$11*Model!$T$2030*AVERAGE('Assumptions (Biomass)'!$P$2:$R$2)/10^9,0)</f>
        <v>0.04254632052</v>
      </c>
      <c r="X2208" s="160">
        <f>IF($T$2030&gt;0,'Assumptions (Biomass)'!Z$11*Model!$T$2030*AVERAGE('Assumptions (Biomass)'!$P$2:$R$2)/10^9,0)</f>
        <v>0.03829168847</v>
      </c>
      <c r="Y2208" s="160">
        <f>IF($T$2030&gt;0,'Assumptions (Biomass)'!AA$11*Model!$T$2030*AVERAGE('Assumptions (Biomass)'!$P$2:$R$2)/10^9,0)</f>
        <v>0.03442384115</v>
      </c>
      <c r="Z2208" s="160">
        <f>IF($T$2030&gt;0,'Assumptions (Biomass)'!AB$11*Model!$T$2030*AVERAGE('Assumptions (Biomass)'!$P$2:$R$2)/10^9,0)</f>
        <v>0.03260042741</v>
      </c>
      <c r="AA2208" s="160">
        <f>IF($T$2030&gt;0,'Assumptions (Biomass)'!AC$11*Model!$T$2030*AVERAGE('Assumptions (Biomass)'!$P$2:$R$2)/10^9,0)</f>
        <v>0.03260042741</v>
      </c>
      <c r="AB2208" s="160">
        <f>IF($T$2030&gt;0,'Assumptions (Biomass)'!AD$11*Model!$T$2030*AVERAGE('Assumptions (Biomass)'!$P$2:$R$2)/10^9,0)</f>
        <v>0.03265568237</v>
      </c>
      <c r="AC2208" s="160">
        <f>IF($T$2030&gt;0,'Assumptions (Biomass)'!AE$11*Model!$T$2030*AVERAGE('Assumptions (Biomass)'!$P$2:$R$2)/10^9,0)</f>
        <v>0.03260042741</v>
      </c>
      <c r="AD2208" s="160">
        <f>IF($T$2030&gt;0,'Assumptions (Biomass)'!AF$11*Model!$T$2030*AVERAGE('Assumptions (Biomass)'!$P$2:$R$2)/10^9,0)</f>
        <v>0.03265568237</v>
      </c>
      <c r="AE2208" s="160">
        <f>IF($T$2030&gt;0,'Assumptions (Biomass)'!AG$11*Model!$T$2030*AVERAGE('Assumptions (Biomass)'!$P$2:$R$2)/10^9,0)</f>
        <v>0.03260042741</v>
      </c>
      <c r="AF2208" s="160">
        <f>IF($T$2030&gt;0,'Assumptions (Biomass)'!AH$11*Model!$T$2030*AVERAGE('Assumptions (Biomass)'!$P$2:$R$2)/10^9,0)</f>
        <v>0.03265568237</v>
      </c>
      <c r="AG2208" s="160">
        <f>IF($T$2030&gt;0,'Assumptions (Biomass)'!AI$11*Model!$T$2030*AVERAGE('Assumptions (Biomass)'!$P$2:$R$2)/10^9,0)</f>
        <v>0.03260042741</v>
      </c>
      <c r="AH2208" s="160">
        <f>IF($T$2030&gt;0,'Assumptions (Biomass)'!AJ$11*Model!$T$2030*AVERAGE('Assumptions (Biomass)'!$P$2:$R$2)/10^9,0)</f>
        <v>0.03265568237</v>
      </c>
      <c r="AI2208" s="160">
        <f>IF($T$2030&gt;0,'Assumptions (Biomass)'!AK$11*Model!$T$2030*AVERAGE('Assumptions (Biomass)'!$P$2:$R$2)/10^9,0)</f>
        <v>0.01630021371</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0.3743903259</v>
      </c>
      <c r="D2242" s="181">
        <f>IF(Model!D2028+Model!D2029-D2026-D2190+D2138&gt;0,(1-'Assumptions (Biomass)'!C28)*(Model!D2028+Model!D2029-D2026-D2190+D2138)+Model!D2190-D2085+Model!D2086,Model!D2028+Model!D2029-D2026+D2138-D2085+Model!D2086)</f>
        <v>0.3498810789</v>
      </c>
      <c r="E2242" s="181">
        <f>IF(Model!E2028+Model!E2029-E2026-E2190+E2138&gt;0,(1-'Assumptions (Biomass)'!D28)*(Model!E2028+Model!E2029-E2026-E2190+E2138)+Model!E2190-E2085+Model!E2086,Model!E2028+Model!E2029-E2026+E2138-E2085+Model!E2086)</f>
        <v>0.3942970325</v>
      </c>
      <c r="F2242" s="181">
        <f>IF(Model!F2028+Model!F2029-F2026-F2190+F2138&gt;0,(1-'Assumptions (Biomass)'!E28)*(Model!F2028+Model!F2029-F2026-F2190+F2138)+Model!F2190-F2085+Model!F2086,Model!F2028+Model!F2029-F2026+F2138-F2085+Model!F2086)</f>
        <v>0.3538298466</v>
      </c>
      <c r="G2242" s="181">
        <f>IF(Model!G2028+Model!G2029-G2026-G2190+G2138&gt;0,(1-'Assumptions (Biomass)'!F28)*(Model!G2028+Model!G2029-G2026-G2190+G2138)+Model!G2190-G2085+Model!G2086,Model!G2028+Model!G2029-G2026+G2138-G2085+Model!G2086)</f>
        <v>0.4201301911</v>
      </c>
      <c r="H2242" s="181">
        <f>IF(Model!H2028+Model!H2029-H2026-H2190+H2138&gt;0,(1-'Assumptions (Biomass)'!G28)*(Model!H2028+Model!H2029-H2026-H2190+H2138)+Model!H2190-H2085+Model!H2086,Model!H2028+Model!H2029-H2026+H2138-H2085+Model!H2086)</f>
        <v>0.5496296329</v>
      </c>
      <c r="I2242" s="181">
        <f>IF(Model!I2028+Model!I2029-I2026-I2190+I2138&gt;0,(1-'Assumptions (Biomass)'!H28)*(Model!I2028+Model!I2029-I2026-I2190+I2138)+Model!I2190-I2085+Model!I2086,Model!I2028+Model!I2029-I2026+I2138-I2085+Model!I2086)</f>
        <v>0.5075095319</v>
      </c>
      <c r="J2242" s="181">
        <f>IF(Model!J2028+Model!J2029-J2026-J2190+J2138&gt;0,(1-'Assumptions (Biomass)'!I28)*(Model!J2028+Model!J2029-J2026-J2190+J2138)+Model!J2190-J2085+Model!J2086,Model!J2028+Model!J2029-J2026+J2138-J2085+Model!J2086)</f>
        <v>0.4708122343</v>
      </c>
      <c r="K2242" s="181">
        <f>IF(Model!K2028+Model!K2029-K2026-K2190+K2138&gt;0,(1-'Assumptions (Biomass)'!J28)*(Model!K2028+Model!K2029-K2026-K2190+K2138)+Model!K2190-K2085+Model!K2086,Model!K2028+Model!K2029-K2026+K2138-K2085+Model!K2086)</f>
        <v>0.4584945256</v>
      </c>
      <c r="L2242" s="181">
        <f>IF(Model!L2028+Model!L2029-L2026-L2190+L2138&gt;0,(1-'Assumptions (Biomass)'!K28)*(Model!L2028+Model!L2029-L2026-L2190+L2138)+Model!L2190-L2085+Model!L2086,Model!L2028+Model!L2029-L2026+L2138-L2085+Model!L2086)</f>
        <v>0.1869069033</v>
      </c>
      <c r="M2242" s="181">
        <f>IF(Model!M2028+Model!M2029-M2026-M2190+M2138&gt;0,(1-'Assumptions (Biomass)'!L28)*(Model!M2028+Model!M2029-M2026-M2190+M2138)+Model!M2190-M2085+Model!M2086,Model!M2028+Model!M2029-M2026+M2138-M2085+Model!M2086)</f>
        <v>0.1504970522</v>
      </c>
      <c r="N2242" s="181">
        <f>IF(Model!N2028+Model!N2029-N2026-N2190+N2138&gt;0,(1-'Assumptions (Biomass)'!M28)*(Model!N2028+Model!N2029-N2026-N2190+N2138)+Model!N2190-N2085+Model!N2086,Model!N2028+Model!N2029-N2026+N2138-N2085+Model!N2086)</f>
        <v>0.1462481037</v>
      </c>
      <c r="O2242" s="181">
        <f>IF(Model!O2028+Model!O2029-O2026-O2190+O2138&gt;0,(1-'Assumptions (Biomass)'!N28)*(Model!O2028+Model!O2029-O2026-O2190+O2138)+Model!O2190-O2085+Model!O2086,Model!O2028+Model!O2029-O2026+O2138-O2085+Model!O2086)</f>
        <v>0.06170748024</v>
      </c>
      <c r="P2242" s="181">
        <f>IF(Model!P2028+Model!P2029-P2026-P2190+P2138&gt;0,(1-'Assumptions (Biomass)'!O28)*(Model!P2028+Model!P2029-P2026-P2190+P2138)+Model!P2190-P2085+Model!P2086,Model!P2028+Model!P2029-P2026+P2138-P2085+Model!P2086)</f>
        <v>0.176979571</v>
      </c>
      <c r="Q2242" s="181">
        <f>IF(Model!Q2028+Model!Q2029-Q2026-Q2190+Q2138&gt;0,(1-'Assumptions (Biomass)'!P28)*(Model!Q2028+Model!Q2029-Q2026-Q2190+Q2138)+Model!Q2190-Q2085+Model!Q2086,Model!Q2028+Model!Q2029-Q2026+Q2138-Q2085+Model!Q2086)</f>
        <v>0.1979686266</v>
      </c>
      <c r="R2242" s="181">
        <f>IF(Model!R2028+Model!R2029-R2026-R2190+R2138&gt;0,(1-'Assumptions (Biomass)'!Q28)*(Model!R2028+Model!R2029-R2026-R2190+R2138)+Model!R2190-R2085+Model!R2086,Model!R2028+Model!R2029-R2026+R2138-R2085+Model!R2086)</f>
        <v>0.1337169976</v>
      </c>
      <c r="S2242" s="181">
        <f>IF(Model!S2028+Model!S2029-S2026-S2190+S2138&gt;0,(1-'Assumptions (Biomass)'!R28)*(Model!S2028+Model!S2029-S2026-S2190+S2138)+Model!S2190-S2085+Model!S2086,Model!S2028+Model!S2029-S2026+S2138-S2085+Model!S2086)</f>
        <v>0.1721632899</v>
      </c>
      <c r="T2242" s="181">
        <f>IF(Model!T2028+Model!T2029-T2026-T2190+T2138&gt;0,(1-'Assumptions (Biomass)'!S28)*(Model!T2028+Model!T2029-T2026-T2190+T2138)+Model!T2190-T2085+Model!T2086,Model!T2028+Model!T2029-T2026+T2138-T2085+Model!T2086)</f>
        <v>0.221771595</v>
      </c>
      <c r="U2242" s="181">
        <f>IF(Model!U2028+Model!U2029-U2026-U2190+U2138&gt;0,(1-'Assumptions (Biomass)'!T28)*(Model!U2028+Model!U2029-U2026-U2190+U2138)+Model!U2190-U2085+Model!U2086,Model!U2028+Model!U2029-U2026+U2138-U2085+Model!U2086)</f>
        <v>0.2542291627</v>
      </c>
      <c r="V2242" s="181">
        <f>IF(Model!V2028+Model!V2029-V2026-V2190+V2138&gt;0,(1-'Assumptions (Biomass)'!U28)*(Model!V2028+Model!V2029-V2026-V2190+V2138)+Model!V2190-V2085+Model!V2086,Model!V2028+Model!V2029-V2026+V2138-V2085+Model!V2086)</f>
        <v>0.2578288712</v>
      </c>
      <c r="W2242" s="181">
        <f>IF(Model!W2028+Model!W2029-W2026-W2190+W2138&gt;0,(1-'Assumptions (Biomass)'!V28)*(Model!W2028+Model!W2029-W2026-W2190+W2138)+Model!W2190-W2085+Model!W2086,Model!W2028+Model!W2029-W2026+W2138-W2085+Model!W2086)</f>
        <v>0.2809326496</v>
      </c>
      <c r="X2242" s="181">
        <f>IF(Model!X2028+Model!X2029-X2026-X2190+X2138&gt;0,(1-'Assumptions (Biomass)'!W28)*(Model!X2028+Model!X2029-X2026-X2190+X2138)+Model!X2190-X2085+Model!X2086,Model!X2028+Model!X2029-X2026+X2138-X2085+Model!X2086)</f>
        <v>0.2848014814</v>
      </c>
      <c r="Y2242" s="181">
        <f>IF(Model!Y2028+Model!Y2029-Y2026-Y2190+Y2138&gt;0,(1-'Assumptions (Biomass)'!X28)*(Model!Y2028+Model!Y2029-Y2026-Y2190+Y2138)+Model!Y2190-Y2085+Model!Y2086,Model!Y2028+Model!Y2029-Y2026+Y2138-Y2085+Model!Y2086)</f>
        <v>0.2825957182</v>
      </c>
      <c r="Z2242" s="181">
        <f>IF(Model!Z2028+Model!Z2029-Z2026-Z2190+Z2138&gt;0,(1-'Assumptions (Biomass)'!Y28)*(Model!Z2028+Model!Z2029-Z2026-Z2190+Z2138)+Model!Z2190-Z2085+Model!Z2086,Model!Z2028+Model!Z2029-Z2026+Z2138-Z2085+Model!Z2086)</f>
        <v>0.2850772144</v>
      </c>
      <c r="AA2242" s="181">
        <f>IF(Model!AA2028+Model!AA2029-AA2026-AA2190+AA2138&gt;0,(1-'Assumptions (Biomass)'!Z28)*(Model!AA2028+Model!AA2029-AA2026-AA2190+AA2138)+Model!AA2190-AA2085+Model!AA2086,Model!AA2028+Model!AA2029-AA2026+AA2138-AA2085+Model!AA2086)</f>
        <v>0.2916872138</v>
      </c>
      <c r="AB2242" s="181">
        <f>IF(Model!AB2028+Model!AB2029-AB2026-AB2190+AB2138&gt;0,(1-'Assumptions (Biomass)'!AA28)*(Model!AB2028+Model!AB2029-AB2026-AB2190+AB2138)+Model!AB2190-AB2085+Model!AB2086,Model!AB2028+Model!AB2029-AB2026+AB2138-AB2085+Model!AB2086)</f>
        <v>0.3224920057</v>
      </c>
      <c r="AC2242" s="181">
        <f>IF(Model!AC2028+Model!AC2029-AC2026-AC2190+AC2138&gt;0,(1-'Assumptions (Biomass)'!AB28)*(Model!AC2028+Model!AC2029-AC2026-AC2190+AC2138)+Model!AC2190-AC2085+Model!AC2086,Model!AC2028+Model!AC2029-AC2026+AC2138-AC2085+Model!AC2086)</f>
        <v>0.3403213762</v>
      </c>
      <c r="AD2242" s="181">
        <f>IF(Model!AD2028+Model!AD2029-AD2026-AD2190+AD2138&gt;0,(1-'Assumptions (Biomass)'!AC28)*(Model!AD2028+Model!AD2029-AD2026-AD2190+AD2138)+Model!AD2190-AD2085+Model!AD2086,Model!AD2028+Model!AD2029-AD2026+AD2138-AD2085+Model!AD2086)</f>
        <v>0.3520896058</v>
      </c>
      <c r="AE2242" s="181">
        <f>IF(Model!AE2028+Model!AE2029-AE2026-AE2190+AE2138&gt;0,(1-'Assumptions (Biomass)'!AD28)*(Model!AE2028+Model!AE2029-AE2026-AE2190+AE2138)+Model!AE2190-AE2085+Model!AE2086,Model!AE2028+Model!AE2029-AE2026+AE2138-AE2085+Model!AE2086)</f>
        <v>0.3875919332</v>
      </c>
      <c r="AF2242" s="181">
        <f>IF(Model!AF2028+Model!AF2029-AF2026-AF2190+AF2138&gt;0,(1-'Assumptions (Biomass)'!AE28)*(Model!AF2028+Model!AF2029-AF2026-AF2190+AF2138)+Model!AF2190-AF2085+Model!AF2086,Model!AF2028+Model!AF2029-AF2026+AF2138-AF2085+Model!AF2086)</f>
        <v>0.4068663557</v>
      </c>
      <c r="AG2242" s="181">
        <f>IF(Model!AG2028+Model!AG2029-AG2026-AG2190+AG2138&gt;0,(1-'Assumptions (Biomass)'!AF28)*(Model!AG2028+Model!AG2029-AG2026-AG2190+AG2138)+Model!AG2190-AG2085+Model!AG2086,Model!AG2028+Model!AG2029-AG2026+AG2138-AG2085+Model!AG2086)</f>
        <v>0.4181896958</v>
      </c>
      <c r="AH2242" s="181">
        <f>IF(Model!AH2028+Model!AH2029-AH2026-AH2190+AH2138&gt;0,(1-'Assumptions (Biomass)'!AG28)*(Model!AH2028+Model!AH2029-AH2026-AH2190+AH2138)+Model!AH2190-AH2085+Model!AH2086,Model!AH2028+Model!AH2029-AH2026+AH2138-AH2085+Model!AH2086)</f>
        <v>0.4287096214</v>
      </c>
      <c r="AI2242" s="181">
        <f>IF(Model!AI2028+Model!AI2029-AI2026-AI2190+AI2138&gt;0,(1-'Assumptions (Biomass)'!AH28)*(Model!AI2028+Model!AI2029-AI2026-AI2190+AI2138)+Model!AI2190-AI2085+Model!AI2086,Model!AI2028+Model!AI2029-AI2026+AI2138-AI2085+Model!AI2086)</f>
        <v>0.4583015987</v>
      </c>
      <c r="AJ2242" s="181">
        <f>IF(Model!AJ2028+Model!AJ2029-AJ2026-AJ2190+AJ2138&gt;0,(1-'Assumptions (Biomass)'!AI28)*(Model!AJ2028+Model!AJ2029-AJ2026-AJ2190+AJ2138)+Model!AJ2190-AJ2085+Model!AJ2086,Model!AJ2028+Model!AJ2029-AJ2026+AJ2138-AJ2085+Model!AJ2086)</f>
        <v>0.4571515404</v>
      </c>
      <c r="AK2242" s="181">
        <f>IF(Model!AK2028+Model!AK2029-AK2026-AK2190+AK2138&gt;0,(1-'Assumptions (Biomass)'!AJ28)*(Model!AK2028+Model!AK2029-AK2026-AK2190+AK2138)+Model!AK2190-AK2085+Model!AK2086,Model!AK2028+Model!AK2029-AK2026+AK2138-AK2085+Model!AK2086)</f>
        <v>0.4595253099</v>
      </c>
      <c r="AL2242" s="181">
        <f>IF(Model!AL2028+Model!AL2029-AL2026-AL2190+AL2138&gt;0,(1-'Assumptions (Biomass)'!AK28)*(Model!AL2028+Model!AL2029-AL2026-AL2190+AL2138)+Model!AL2190-AL2085+Model!AL2086,Model!AL2028+Model!AL2029-AL2026+AL2138-AL2085+Model!AL2086)</f>
        <v>0.463110091</v>
      </c>
      <c r="AM2242" s="181">
        <f>IF(Model!AM2028+Model!AM2029-AM2026-AM2190+AM2138&gt;0,(1-'Assumptions (Biomass)'!AL28)*(Model!AM2028+Model!AM2029-AM2026-AM2190+AM2138)+Model!AM2190-AM2085+Model!AM2086,Model!AM2028+Model!AM2029-AM2026+AM2138-AM2085+Model!AM2086)</f>
        <v>0.4697936528</v>
      </c>
      <c r="AN2242" s="181">
        <f>IF(Model!AN2028+Model!AN2029-AN2026-AN2190+AN2138&gt;0,(1-'Assumptions (Biomass)'!AM28)*(Model!AN2028+Model!AN2029-AN2026-AN2190+AN2138)+Model!AN2190-AN2085+Model!AN2086,Model!AN2028+Model!AN2029-AN2026+AN2138-AN2085+Model!AN2086)</f>
        <v>0.475703553</v>
      </c>
      <c r="AO2242" s="181">
        <f>IF(Model!AO2028+Model!AO2029-AO2026-AO2190+AO2138&gt;0,(1-'Assumptions (Biomass)'!AN28)*(Model!AO2028+Model!AO2029-AO2026-AO2190+AO2138)+Model!AO2190-AO2085+Model!AO2086,Model!AO2028+Model!AO2029-AO2026+AO2138-AO2085+Model!AO2086)</f>
        <v>0.4838024341</v>
      </c>
      <c r="AP2242" s="181">
        <f>IF(Model!AP2028+Model!AP2029-AP2026-AP2190+AP2138&gt;0,(1-'Assumptions (Biomass)'!AO28)*(Model!AP2028+Model!AP2029-AP2026-AP2190+AP2138)+Model!AP2190-AP2085+Model!AP2086,Model!AP2028+Model!AP2029-AP2026+AP2138-AP2085+Model!AP2086)</f>
        <v>0.4918575659</v>
      </c>
      <c r="AQ2242" s="181">
        <f>IF(Model!AQ2028+Model!AQ2029-AQ2026-AQ2190+AQ2138&gt;0,(1-'Assumptions (Biomass)'!AP28)*(Model!AQ2028+Model!AQ2029-AQ2026-AQ2190+AQ2138)+Model!AQ2190-AQ2085+Model!AQ2086,Model!AQ2028+Model!AQ2029-AQ2026+AQ2138-AQ2085+Model!AQ2086)</f>
        <v>0.4984302452</v>
      </c>
      <c r="AR2242" s="181">
        <f>IF(Model!AR2028+Model!AR2029-AR2026-AR2190+AR2138&gt;0,(1-'Assumptions (Biomass)'!AQ28)*(Model!AR2028+Model!AR2029-AR2026-AR2190+AR2138)+Model!AR2190-AR2085+Model!AR2086,Model!AR2028+Model!AR2029-AR2026+AR2138-AR2085+Model!AR2086)</f>
        <v>0.5043650049</v>
      </c>
      <c r="AS2242" s="181">
        <f>IF(Model!AS2028+Model!AS2029-AS2026-AS2190+AS2138&gt;0,(1-'Assumptions (Biomass)'!AR28)*(Model!AS2028+Model!AS2029-AS2026-AS2190+AS2138)+Model!AS2190-AS2085+Model!AS2086,Model!AS2028+Model!AS2029-AS2026+AS2138-AS2085+Model!AS2086)</f>
        <v>0.5099298731</v>
      </c>
      <c r="AT2242" s="181">
        <f>IF(Model!AT2028+Model!AT2029-AT2026-AT2190+AT2138&gt;0,(1-'Assumptions (Biomass)'!AS28)*(Model!AT2028+Model!AT2029-AT2026-AT2190+AT2138)+Model!AT2190-AT2085+Model!AT2086,Model!AT2028+Model!AT2029-AT2026+AT2138-AT2085+Model!AT2086)</f>
        <v>0.5161183175</v>
      </c>
      <c r="AU2242" s="181">
        <f>IF(Model!AU2028+Model!AU2029-AU2026-AU2190+AU2138&gt;0,(1-'Assumptions (Biomass)'!AT28)*(Model!AU2028+Model!AU2029-AU2026-AU2190+AU2138)+Model!AU2190-AU2085+Model!AU2086,Model!AU2028+Model!AU2029-AU2026+AU2138-AU2085+Model!AU2086)</f>
        <v>0.5230434439</v>
      </c>
      <c r="AV2242" s="181">
        <f>IF(Model!AV2028+Model!AV2029-AV2026-AV2190+AV2138&gt;0,(1-'Assumptions (Biomass)'!AU28)*(Model!AV2028+Model!AV2029-AV2026-AV2190+AV2138)+Model!AV2190-AV2085+Model!AV2086,Model!AV2028+Model!AV2029-AV2026+AV2138-AV2085+Model!AV2086)</f>
        <v>0.5300657724</v>
      </c>
      <c r="AW2242" s="181">
        <f>IF(Model!AW2028+Model!AW2029-AW2026-AW2190+AW2138&gt;0,(1-'Assumptions (Biomass)'!AV28)*(Model!AW2028+Model!AW2029-AW2026-AW2190+AW2138)+Model!AW2190-AW2085+Model!AW2086,Model!AW2028+Model!AW2029-AW2026+AW2138-AW2085+Model!AW2086)</f>
        <v>0.5354258651</v>
      </c>
      <c r="AX2242" s="181">
        <f>IF(Model!AX2028+Model!AX2029-AX2026-AX2190+AX2138&gt;0,(1-'Assumptions (Biomass)'!AW28)*(Model!AX2028+Model!AX2029-AX2026-AX2190+AX2138)+Model!AX2190-AX2085+Model!AX2086,Model!AX2028+Model!AX2029-AX2026+AX2138-AX2085+Model!AX2086)</f>
        <v>0.5433705541</v>
      </c>
      <c r="AY2242" s="181">
        <f>IF(Model!AY2028+Model!AY2029-AY2026-AY2190+AY2138&gt;0,(1-'Assumptions (Biomass)'!AX28)*(Model!AY2028+Model!AY2029-AY2026-AY2190+AY2138)+Model!AY2190-AY2085+Model!AY2086,Model!AY2028+Model!AY2029-AY2026+AY2138-AY2085+Model!AY2086)</f>
        <v>0.5622404087</v>
      </c>
      <c r="AZ2242" s="181">
        <f>IF(Model!AZ2028+Model!AZ2029-AZ2026-AZ2190+AZ2138&gt;0,(1-'Assumptions (Biomass)'!AY28)*(Model!AZ2028+Model!AZ2029-AZ2026-AZ2190+AZ2138)+Model!AZ2190-AZ2085+Model!AZ2086,Model!AZ2028+Model!AZ2029-AZ2026+AZ2138-AZ2085+Model!AZ2086)</f>
        <v>0.5738385407</v>
      </c>
      <c r="BA2242" s="181">
        <f>IF(Model!BA2028+Model!BA2029-BA2026-BA2190+BA2138&gt;0,(1-'Assumptions (Biomass)'!AZ28)*(Model!BA2028+Model!BA2029-BA2026-BA2190+BA2138)+Model!BA2190-BA2085+Model!BA2086,Model!BA2028+Model!BA2029-BA2026+BA2138-BA2085+Model!BA2086)</f>
        <v>0.5805147908</v>
      </c>
    </row>
    <row r="2243" ht="15.75" customHeight="1">
      <c r="A2243" s="318" t="s">
        <v>64</v>
      </c>
      <c r="B2243" s="159" t="s">
        <v>351</v>
      </c>
      <c r="C2243" s="181">
        <f>IF(C2028+C2029-C2026-C2190+C2138&gt;0,'Assumptions (Biomass)'!B28*(C2028+C2029-C2026-C2190+C2138)-'Assumptions (Biomass)'!B29*Model!C2025/10^3,'Assumptions (Biomass)'!B29*Model!C2025/10^3)</f>
        <v>0.2044422116</v>
      </c>
      <c r="D2243" s="181">
        <f>IF(D2028+D2029-D2026-D2190+D2138&gt;0,'Assumptions (Biomass)'!C28*(D2028+D2029-D2026-D2190+D2138)-'Assumptions (Biomass)'!C29*Model!D2025/10^3,'Assumptions (Biomass)'!C29*Model!D2025/10^3)</f>
        <v>0.1953184911</v>
      </c>
      <c r="E2243" s="181">
        <f>IF(E2028+E2029-E2026-E2190+E2138&gt;0,'Assumptions (Biomass)'!D28*(E2028+E2029-E2026-E2190+E2138)-'Assumptions (Biomass)'!D29*Model!E2025/10^3,'Assumptions (Biomass)'!D29*Model!E2025/10^3)</f>
        <v>0.2207263579</v>
      </c>
      <c r="F2243" s="181">
        <f>IF(F2028+F2029-F2026-F2190+F2138&gt;0,'Assumptions (Biomass)'!E28*(F2028+F2029-F2026-F2190+F2138)-'Assumptions (Biomass)'!E29*Model!F2025/10^3,'Assumptions (Biomass)'!E29*Model!F2025/10^3)</f>
        <v>0.2119744307</v>
      </c>
      <c r="G2243" s="181">
        <f>IF(G2028+G2029-G2026-G2190+G2138&gt;0,'Assumptions (Biomass)'!F28*(G2028+G2029-G2026-G2190+G2138)-'Assumptions (Biomass)'!F29*Model!G2025/10^3,'Assumptions (Biomass)'!F29*Model!G2025/10^3)</f>
        <v>0.2461674394</v>
      </c>
      <c r="H2243" s="181">
        <f>IF(H2028+H2029-H2026-H2190+H2138&gt;0,'Assumptions (Biomass)'!G28*(H2028+H2029-H2026-H2190+H2138)-'Assumptions (Biomass)'!G29*Model!H2025/10^3,'Assumptions (Biomass)'!G29*Model!H2025/10^3)</f>
        <v>0.3150116728</v>
      </c>
      <c r="I2243" s="181">
        <f>IF(I2028+I2029-I2026-I2190+I2138&gt;0,'Assumptions (Biomass)'!H28*(I2028+I2029-I2026-I2190+I2138)-'Assumptions (Biomass)'!H29*Model!I2025/10^3,'Assumptions (Biomass)'!H29*Model!I2025/10^3)</f>
        <v>0.2794893111</v>
      </c>
      <c r="J2243" s="181">
        <f>IF(J2028+J2029-J2026-J2190+J2138&gt;0,'Assumptions (Biomass)'!I28*(J2028+J2029-J2026-J2190+J2138)-'Assumptions (Biomass)'!I29*Model!J2025/10^3,'Assumptions (Biomass)'!I29*Model!J2025/10^3)</f>
        <v>0.2781338437</v>
      </c>
      <c r="K2243" s="181">
        <f>IF(K2028+K2029-K2026-K2190+K2138&gt;0,'Assumptions (Biomass)'!J28*(K2028+K2029-K2026-K2190+K2138)-'Assumptions (Biomass)'!J29*Model!K2025/10^3,'Assumptions (Biomass)'!J29*Model!K2025/10^3)</f>
        <v>0.2956050866</v>
      </c>
      <c r="L2243" s="181">
        <f>IF(L2028+L2029-L2026-L2190+L2138&gt;0,'Assumptions (Biomass)'!K28*(L2028+L2029-L2026-L2190+L2138)-'Assumptions (Biomass)'!K29*Model!L2025/10^3,'Assumptions (Biomass)'!K29*Model!L2025/10^3)</f>
        <v>0.1589629514</v>
      </c>
      <c r="M2243" s="181">
        <f>IF(M2028+M2029-M2026-M2190+M2138&gt;0,'Assumptions (Biomass)'!L28*(M2028+M2029-M2026-M2190+M2138)-'Assumptions (Biomass)'!L29*Model!M2025/10^3,'Assumptions (Biomass)'!L29*Model!M2025/10^3)</f>
        <v>0.1528717349</v>
      </c>
      <c r="N2243" s="181">
        <f>IF(N2028+N2029-N2026-N2190+N2138&gt;0,'Assumptions (Biomass)'!M28*(N2028+N2029-N2026-N2190+N2138)-'Assumptions (Biomass)'!M29*Model!N2025/10^3,'Assumptions (Biomass)'!M29*Model!N2025/10^3)</f>
        <v>0.1401241089</v>
      </c>
      <c r="O2243" s="181">
        <f>IF(O2028+O2029-O2026-O2190+O2138&gt;0,'Assumptions (Biomass)'!N28*(O2028+O2029-O2026-O2190+O2138)-'Assumptions (Biomass)'!N29*Model!O2025/10^3,'Assumptions (Biomass)'!N29*Model!O2025/10^3)</f>
        <v>0.08840734933</v>
      </c>
      <c r="P2243" s="181">
        <f>IF(P2028+P2029-P2026-P2190+P2138&gt;0,'Assumptions (Biomass)'!O28*(P2028+P2029-P2026-P2190+P2138)-'Assumptions (Biomass)'!O29*Model!P2025/10^3,'Assumptions (Biomass)'!O29*Model!P2025/10^3)</f>
        <v>0.1041836605</v>
      </c>
      <c r="Q2243" s="181">
        <f>IF(Q2028+Q2029-Q2026-Q2190+Q2138&gt;0,'Assumptions (Biomass)'!P28*(Q2028+Q2029-Q2026-Q2190+Q2138)-'Assumptions (Biomass)'!P29*Model!Q2025/10^3,'Assumptions (Biomass)'!P29*Model!Q2025/10^3)</f>
        <v>0.1131969837</v>
      </c>
      <c r="R2243" s="181">
        <f>IF(R2028+R2029-R2026-R2190+R2138&gt;0,'Assumptions (Biomass)'!Q28*(R2028+R2029-R2026-R2190+R2138)-'Assumptions (Biomass)'!Q29*Model!R2025/10^3,'Assumptions (Biomass)'!Q29*Model!R2025/10^3)</f>
        <v>0.06388996588</v>
      </c>
      <c r="S2243" s="181">
        <f>IF(S2028+S2029-S2026-S2190+S2138&gt;0,'Assumptions (Biomass)'!R28*(S2028+S2029-S2026-S2190+S2138)-'Assumptions (Biomass)'!R29*Model!S2025/10^3,'Assumptions (Biomass)'!R29*Model!S2025/10^3)</f>
        <v>0.0805857809</v>
      </c>
      <c r="T2243" s="181">
        <f>IF(T2028+T2029-T2026-T2190+T2138&gt;0,'Assumptions (Biomass)'!S28*(T2028+T2029-T2026-T2190+T2138)-'Assumptions (Biomass)'!S29*Model!T2025/10^3,'Assumptions (Biomass)'!S29*Model!T2025/10^3)</f>
        <v>0.0672663325</v>
      </c>
      <c r="U2243" s="181">
        <f>IF(U2028+U2029-U2026-U2190+U2138&gt;0,'Assumptions (Biomass)'!T28*(U2028+U2029-U2026-U2190+U2138)-'Assumptions (Biomass)'!T29*Model!U2025/10^3,'Assumptions (Biomass)'!T29*Model!U2025/10^3)</f>
        <v>0.03951976893</v>
      </c>
      <c r="V2243" s="181">
        <f>IF(V2028+V2029-V2026-V2190+V2138&gt;0,'Assumptions (Biomass)'!U28*(V2028+V2029-V2026-V2190+V2138)-'Assumptions (Biomass)'!U29*Model!V2025/10^3,'Assumptions (Biomass)'!U29*Model!V2025/10^3)</f>
        <v>0.04492612119</v>
      </c>
      <c r="W2243" s="181">
        <f>IF(W2028+W2029-W2026-W2190+W2138&gt;0,'Assumptions (Biomass)'!V28*(W2028+W2029-W2026-W2190+W2138)-'Assumptions (Biomass)'!V29*Model!W2025/10^3,'Assumptions (Biomass)'!V29*Model!W2025/10^3)</f>
        <v>0.05525924645</v>
      </c>
      <c r="X2243" s="181">
        <f>IF(X2028+X2029-X2026-X2190+X2138&gt;0,'Assumptions (Biomass)'!W28*(X2028+X2029-X2026-X2190+X2138)-'Assumptions (Biomass)'!W29*Model!X2025/10^3,'Assumptions (Biomass)'!W29*Model!X2025/10^3)</f>
        <v>0.05815059287</v>
      </c>
      <c r="Y2243" s="181">
        <f>IF(Y2028+Y2029-Y2026-Y2190+Y2138&gt;0,'Assumptions (Biomass)'!X28*(Y2028+Y2029-Y2026-Y2190+Y2138)-'Assumptions (Biomass)'!X29*Model!Y2025/10^3,'Assumptions (Biomass)'!X29*Model!Y2025/10^3)</f>
        <v>0.06134791776</v>
      </c>
      <c r="Z2243" s="181">
        <f>IF(Z2028+Z2029-Z2026-Z2190+Z2138&gt;0,'Assumptions (Biomass)'!Y28*(Z2028+Z2029-Z2026-Z2190+Z2138)-'Assumptions (Biomass)'!Y29*Model!Z2025/10^3,'Assumptions (Biomass)'!Y29*Model!Z2025/10^3)</f>
        <v>0.06441913772</v>
      </c>
      <c r="AA2243" s="181">
        <f>IF(AA2028+AA2029-AA2026-AA2190+AA2138&gt;0,'Assumptions (Biomass)'!Z28*(AA2028+AA2029-AA2026-AA2190+AA2138)-'Assumptions (Biomass)'!Z29*Model!AA2025/10^3,'Assumptions (Biomass)'!Z29*Model!AA2025/10^3)</f>
        <v>0.06764126386</v>
      </c>
      <c r="AB2243" s="181">
        <f>IF(AB2028+AB2029-AB2026-AB2190+AB2138&gt;0,'Assumptions (Biomass)'!AA28*(AB2028+AB2029-AB2026-AB2190+AB2138)-'Assumptions (Biomass)'!AA29*Model!AB2025/10^3,'Assumptions (Biomass)'!AA29*Model!AB2025/10^3)</f>
        <v>0.07504553126</v>
      </c>
      <c r="AC2243" s="181">
        <f>IF(AC2028+AC2029-AC2026-AC2190+AC2138&gt;0,'Assumptions (Biomass)'!AB28*(AC2028+AC2029-AC2026-AC2190+AC2138)-'Assumptions (Biomass)'!AB29*Model!AC2025/10^3,'Assumptions (Biomass)'!AB29*Model!AC2025/10^3)</f>
        <v>0.0817864189</v>
      </c>
      <c r="AD2243" s="181">
        <f>IF(AD2028+AD2029-AD2026-AD2190+AD2138&gt;0,'Assumptions (Biomass)'!AC28*(AD2028+AD2029-AD2026-AD2190+AD2138)-'Assumptions (Biomass)'!AC29*Model!AD2025/10^3,'Assumptions (Biomass)'!AC29*Model!AD2025/10^3)</f>
        <v>0.08770915754</v>
      </c>
      <c r="AE2243" s="181">
        <f>IF(AE2028+AE2029-AE2026-AE2190+AE2138&gt;0,'Assumptions (Biomass)'!AD28*(AE2028+AE2029-AE2026-AE2190+AE2138)-'Assumptions (Biomass)'!AD29*Model!AE2025/10^3,'Assumptions (Biomass)'!AD29*Model!AE2025/10^3)</f>
        <v>0.09501794252</v>
      </c>
      <c r="AF2243" s="181">
        <f>IF(AF2028+AF2029-AF2026-AF2190+AF2138&gt;0,'Assumptions (Biomass)'!AE28*(AF2028+AF2029-AF2026-AF2190+AF2138)-'Assumptions (Biomass)'!AE29*Model!AF2025/10^3,'Assumptions (Biomass)'!AE29*Model!AF2025/10^3)</f>
        <v>0.103333434</v>
      </c>
      <c r="AG2243" s="181">
        <f>IF(AG2028+AG2029-AG2026-AG2190+AG2138&gt;0,'Assumptions (Biomass)'!AF28*(AG2028+AG2029-AG2026-AG2190+AG2138)-'Assumptions (Biomass)'!AF29*Model!AG2025/10^3,'Assumptions (Biomass)'!AF29*Model!AG2025/10^3)</f>
        <v>0.1085160143</v>
      </c>
      <c r="AH2243" s="181">
        <f>IF(AH2028+AH2029-AH2026-AH2190+AH2138&gt;0,'Assumptions (Biomass)'!AG28*(AH2028+AH2029-AH2026-AH2190+AH2138)-'Assumptions (Biomass)'!AG29*Model!AH2025/10^3,'Assumptions (Biomass)'!AG29*Model!AH2025/10^3)</f>
        <v>0.1123108081</v>
      </c>
      <c r="AI2243" s="181">
        <f>IF(AI2028+AI2029-AI2026-AI2190+AI2138&gt;0,'Assumptions (Biomass)'!AH28*(AI2028+AI2029-AI2026-AI2190+AI2138)-'Assumptions (Biomass)'!AH29*Model!AI2025/10^3,'Assumptions (Biomass)'!AH29*Model!AI2025/10^3)</f>
        <v>0.117494039</v>
      </c>
      <c r="AJ2243" s="181">
        <f>IF(AJ2028+AJ2029-AJ2026-AJ2190+AJ2138&gt;0,'Assumptions (Biomass)'!AI28*(AJ2028+AJ2029-AJ2026-AJ2190+AJ2138)-'Assumptions (Biomass)'!AI29*Model!AJ2025/10^3,'Assumptions (Biomass)'!AI29*Model!AJ2025/10^3)</f>
        <v>0.1215212955</v>
      </c>
      <c r="AK2243" s="181">
        <f>IF(AK2028+AK2029-AK2026-AK2190+AK2138&gt;0,'Assumptions (Biomass)'!AJ28*(AK2028+AK2029-AK2026-AK2190+AK2138)-'Assumptions (Biomass)'!AJ29*Model!AK2025/10^3,'Assumptions (Biomass)'!AJ29*Model!AK2025/10^3)</f>
        <v>0.1221522976</v>
      </c>
      <c r="AL2243" s="181">
        <f>IF(AL2028+AL2029-AL2026-AL2190+AL2138&gt;0,'Assumptions (Biomass)'!AK28*(AL2028+AL2029-AL2026-AL2190+AL2138)-'Assumptions (Biomass)'!AK29*Model!AL2025/10^3,'Assumptions (Biomass)'!AK29*Model!AL2025/10^3)</f>
        <v>0.1231052141</v>
      </c>
      <c r="AM2243" s="181">
        <f>IF(AM2028+AM2029-AM2026-AM2190+AM2138&gt;0,'Assumptions (Biomass)'!AL28*(AM2028+AM2029-AM2026-AM2190+AM2138)-'Assumptions (Biomass)'!AL29*Model!AM2025/10^3,'Assumptions (Biomass)'!AL29*Model!AM2025/10^3)</f>
        <v>0.1248818571</v>
      </c>
      <c r="AN2243" s="181">
        <f>IF(AN2028+AN2029-AN2026-AN2190+AN2138&gt;0,'Assumptions (Biomass)'!AM28*(AN2028+AN2029-AN2026-AN2190+AN2138)-'Assumptions (Biomass)'!AM29*Model!AN2025/10^3,'Assumptions (Biomass)'!AM29*Model!AN2025/10^3)</f>
        <v>0.1264528432</v>
      </c>
      <c r="AO2243" s="181">
        <f>IF(AO2028+AO2029-AO2026-AO2190+AO2138&gt;0,'Assumptions (Biomass)'!AN28*(AO2028+AO2029-AO2026-AO2190+AO2138)-'Assumptions (Biomass)'!AN29*Model!AO2025/10^3,'Assumptions (Biomass)'!AN29*Model!AO2025/10^3)</f>
        <v>0.1286057103</v>
      </c>
      <c r="AP2243" s="181">
        <f>IF(AP2028+AP2029-AP2026-AP2190+AP2138&gt;0,'Assumptions (Biomass)'!AO28*(AP2028+AP2029-AP2026-AP2190+AP2138)-'Assumptions (Biomass)'!AO29*Model!AP2025/10^3,'Assumptions (Biomass)'!AO29*Model!AP2025/10^3)</f>
        <v>0.1307469479</v>
      </c>
      <c r="AQ2243" s="181">
        <f>IF(AQ2028+AQ2029-AQ2026-AQ2190+AQ2138&gt;0,'Assumptions (Biomass)'!AP28*(AQ2028+AQ2029-AQ2026-AQ2190+AQ2138)-'Assumptions (Biomass)'!AP29*Model!AQ2025/10^3,'Assumptions (Biomass)'!AP29*Model!AQ2025/10^3)</f>
        <v>0.1324941158</v>
      </c>
      <c r="AR2243" s="181">
        <f>IF(AR2028+AR2029-AR2026-AR2190+AR2138&gt;0,'Assumptions (Biomass)'!AQ28*(AR2028+AR2029-AR2026-AR2190+AR2138)-'Assumptions (Biomass)'!AQ29*Model!AR2025/10^3,'Assumptions (Biomass)'!AQ29*Model!AR2025/10^3)</f>
        <v>0.1340717102</v>
      </c>
      <c r="AS2243" s="181">
        <f>IF(AS2028+AS2029-AS2026-AS2190+AS2138&gt;0,'Assumptions (Biomass)'!AR28*(AS2028+AS2029-AS2026-AS2190+AS2138)-'Assumptions (Biomass)'!AR29*Model!AS2025/10^3,'Assumptions (Biomass)'!AR29*Model!AS2025/10^3)</f>
        <v>0.1355509789</v>
      </c>
      <c r="AT2243" s="181">
        <f>IF(AT2028+AT2029-AT2026-AT2190+AT2138&gt;0,'Assumptions (Biomass)'!AS28*(AT2028+AT2029-AT2026-AT2190+AT2138)-'Assumptions (Biomass)'!AS29*Model!AT2025/10^3,'Assumptions (Biomass)'!AS29*Model!AT2025/10^3)</f>
        <v>0.1371960085</v>
      </c>
      <c r="AU2243" s="181">
        <f>IF(AU2028+AU2029-AU2026-AU2190+AU2138&gt;0,'Assumptions (Biomass)'!AT28*(AU2028+AU2029-AU2026-AU2190+AU2138)-'Assumptions (Biomass)'!AT29*Model!AU2025/10^3,'Assumptions (Biomass)'!AT29*Model!AU2025/10^3)</f>
        <v>0.1390368648</v>
      </c>
      <c r="AV2243" s="181">
        <f>IF(AV2028+AV2029-AV2026-AV2190+AV2138&gt;0,'Assumptions (Biomass)'!AU28*(AV2028+AV2029-AV2026-AV2190+AV2138)-'Assumptions (Biomass)'!AU29*Model!AV2025/10^3,'Assumptions (Biomass)'!AU29*Model!AV2025/10^3)</f>
        <v>0.1409035598</v>
      </c>
      <c r="AW2243" s="181">
        <f>IF(AW2028+AW2029-AW2026-AW2190+AW2138&gt;0,'Assumptions (Biomass)'!AV28*(AW2028+AW2029-AW2026-AW2190+AW2138)-'Assumptions (Biomass)'!AV29*Model!AW2025/10^3,'Assumptions (Biomass)'!AV29*Model!AW2025/10^3)</f>
        <v>0.1423283945</v>
      </c>
      <c r="AX2243" s="181">
        <f>IF(AX2028+AX2029-AX2026-AX2190+AX2138&gt;0,'Assumptions (Biomass)'!AW28*(AX2028+AX2029-AX2026-AX2190+AX2138)-'Assumptions (Biomass)'!AW29*Model!AX2025/10^3,'Assumptions (Biomass)'!AW29*Model!AX2025/10^3)</f>
        <v>0.1444402739</v>
      </c>
      <c r="AY2243" s="181">
        <f>IF(AY2028+AY2029-AY2026-AY2190+AY2138&gt;0,'Assumptions (Biomass)'!AX28*(AY2028+AY2029-AY2026-AY2190+AY2138)-'Assumptions (Biomass)'!AX29*Model!AY2025/10^3,'Assumptions (Biomass)'!AX29*Model!AY2025/10^3)</f>
        <v>0.1494563112</v>
      </c>
      <c r="AZ2243" s="181">
        <f>IF(AZ2028+AZ2029-AZ2026-AZ2190+AZ2138&gt;0,'Assumptions (Biomass)'!AY28*(AZ2028+AZ2029-AZ2026-AZ2190+AZ2138)-'Assumptions (Biomass)'!AY29*Model!AZ2025/10^3,'Assumptions (Biomass)'!AY29*Model!AZ2025/10^3)</f>
        <v>0.1525393589</v>
      </c>
      <c r="BA2243" s="181">
        <f>IF(BA2028+BA2029-BA2026-BA2190+BA2138&gt;0,'Assumptions (Biomass)'!AZ28*(BA2028+BA2029-BA2026-BA2190+BA2138)-'Assumptions (Biomass)'!AZ29*Model!BA2025/10^3,'Assumptions (Biomass)'!AZ29*Model!BA2025/10^3)</f>
        <v>0.1543140583</v>
      </c>
    </row>
    <row r="2244" ht="15.75" customHeight="1">
      <c r="A2244" s="321" t="s">
        <v>363</v>
      </c>
      <c r="B2244" s="322" t="s">
        <v>364</v>
      </c>
      <c r="C2244" s="256">
        <f>C2030*'Assumptions (Biomass)'!$V$27/1000000000</f>
        <v>0</v>
      </c>
      <c r="D2244" s="256">
        <f>D2030*'Assumptions (Biomass)'!$V$27/1000000000</f>
        <v>0.000516</v>
      </c>
      <c r="E2244" s="256">
        <f>E2030*'Assumptions (Biomass)'!$V$27/1000000000</f>
        <v>0.0002322</v>
      </c>
      <c r="F2244" s="256">
        <f>F2030*'Assumptions (Biomass)'!$V$27/1000000000</f>
        <v>0.0013158</v>
      </c>
      <c r="G2244" s="256">
        <f>G2030*'Assumptions (Biomass)'!$V$27/1000000000</f>
        <v>0.00645</v>
      </c>
      <c r="H2244" s="256">
        <f>H2030*'Assumptions (Biomass)'!$V$27/1000000000</f>
        <v>0.0019866</v>
      </c>
      <c r="I2244" s="256">
        <f>I2030*'Assumptions (Biomass)'!$V$27/1000000000</f>
        <v>0.0157896</v>
      </c>
      <c r="J2244" s="256">
        <f>J2030*'Assumptions (Biomass)'!$V$27/1000000000</f>
        <v>0.005547</v>
      </c>
      <c r="K2244" s="256">
        <f>K2030*'Assumptions (Biomass)'!$V$27/1000000000</f>
        <v>0.0024768</v>
      </c>
      <c r="L2244" s="256">
        <f>L2030*'Assumptions (Biomass)'!$V$27/1000000000</f>
        <v>0.0044892</v>
      </c>
      <c r="M2244" s="256">
        <f>M2030*'Assumptions (Biomass)'!$V$27/1000000000</f>
        <v>0.0283026</v>
      </c>
      <c r="N2244" s="256">
        <f>N2030*'Assumptions (Biomass)'!$V$27/1000000000</f>
        <v>0.0254388</v>
      </c>
      <c r="O2244" s="256">
        <f>O2030*'Assumptions (Biomass)'!$V$27/1000000000</f>
        <v>0.0127452</v>
      </c>
      <c r="P2244" s="256">
        <f>P2030*'Assumptions (Biomass)'!$V$27/1000000000</f>
        <v>0.0444018</v>
      </c>
      <c r="Q2244" s="256">
        <f>Q2030*'Assumptions (Biomass)'!$V$27/1000000000</f>
        <v>0.0250002</v>
      </c>
      <c r="R2244" s="256">
        <f>R2030*'Assumptions (Biomass)'!$V$27/1000000000</f>
        <v>0.0118938</v>
      </c>
      <c r="S2244" s="256">
        <f>S2030*'Assumptions (Biomass)'!$V$27/1000000000</f>
        <v>0.0075852</v>
      </c>
      <c r="T2244" s="256">
        <f>T2030*'Assumptions (Biomass)'!$V$27/1000000000</f>
        <v>0.034572</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1883.6</v>
      </c>
      <c r="Y2245" s="167">
        <f>'Assumptions (Petroleum)'!X38</f>
        <v>180</v>
      </c>
      <c r="Z2245" s="167">
        <f>'Assumptions (Petroleum)'!Y38</f>
        <v>26.8</v>
      </c>
      <c r="AA2245" s="167">
        <f>'Assumptions (Petroleum)'!Z38</f>
        <v>1.7</v>
      </c>
      <c r="AB2245" s="167">
        <f>'Assumptions (Petroleum)'!AA38</f>
        <v>16.9</v>
      </c>
      <c r="AC2245" s="167">
        <f>'Assumptions (Petroleum)'!AB38</f>
        <v>5.2</v>
      </c>
      <c r="AD2245" s="167">
        <f>'Assumptions (Petroleum)'!AC38</f>
        <v>12.5</v>
      </c>
      <c r="AE2245" s="167">
        <f>'Assumptions (Petroleum)'!AD38</f>
        <v>1.5</v>
      </c>
      <c r="AF2245" s="167">
        <f>'Assumptions (Petroleum)'!AE38</f>
        <v>1.6</v>
      </c>
      <c r="AG2245" s="167">
        <f>'Assumptions (Petroleum)'!AF38</f>
        <v>47.3</v>
      </c>
      <c r="AH2245" s="167">
        <f>'Assumptions (Petroleum)'!AG38</f>
        <v>3</v>
      </c>
      <c r="AI2245" s="167">
        <f>'Assumptions (Petroleum)'!AH38</f>
        <v>106</v>
      </c>
      <c r="AJ2245" s="167">
        <f>'Assumptions (Petroleum)'!AI38</f>
        <v>28.2</v>
      </c>
      <c r="AK2245" s="167">
        <f>'Assumptions (Petroleum)'!AJ38</f>
        <v>19.4</v>
      </c>
      <c r="AL2245" s="167">
        <f>'Assumptions (Petroleum)'!AK38</f>
        <v>24.6</v>
      </c>
      <c r="AM2245" s="167">
        <f>'Assumptions (Petroleum)'!AL38</f>
        <v>16.9</v>
      </c>
      <c r="AN2245" s="167">
        <f>'Assumptions (Petroleum)'!AM38</f>
        <v>19</v>
      </c>
      <c r="AO2245" s="167">
        <f>'Assumptions (Petroleum)'!AN38</f>
        <v>23.4</v>
      </c>
      <c r="AP2245" s="167">
        <f>'Assumptions (Petroleum)'!AO38</f>
        <v>23.2</v>
      </c>
      <c r="AQ2245" s="167">
        <f>'Assumptions (Petroleum)'!AP38</f>
        <v>10.1</v>
      </c>
      <c r="AR2245" s="167">
        <f>'Assumptions (Petroleum)'!AQ38</f>
        <v>1.3</v>
      </c>
      <c r="AS2245" s="167">
        <f>'Assumptions (Petroleum)'!AR38</f>
        <v>0</v>
      </c>
      <c r="AT2245" s="167">
        <f>'Assumptions (Petroleum)'!AS38</f>
        <v>10.5</v>
      </c>
      <c r="AU2245" s="167">
        <f>'Assumptions (Petroleum)'!AT38</f>
        <v>3.6</v>
      </c>
      <c r="AV2245" s="167">
        <f>'Assumptions (Petroleum)'!AU38</f>
        <v>19.9</v>
      </c>
      <c r="AW2245" s="167">
        <f>'Assumptions (Petroleum)'!AV38</f>
        <v>1.2</v>
      </c>
      <c r="AX2245" s="167">
        <f>'Assumptions (Petroleum)'!AW38</f>
        <v>0.7</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2488.1</v>
      </c>
      <c r="Y2246" s="167">
        <f>X2246-'Assumptions (Petroleum)'!X44+X2253</f>
        <v>2488.1</v>
      </c>
      <c r="Z2246" s="167">
        <f>Y2246-'Assumptions (Petroleum)'!Y44+Y2253</f>
        <v>2488.1</v>
      </c>
      <c r="AA2246" s="167">
        <f>Z2246-'Assumptions (Petroleum)'!Z44+Z2253</f>
        <v>2488.1</v>
      </c>
      <c r="AB2246" s="167">
        <f>AA2246-'Assumptions (Petroleum)'!AA44+AA2253</f>
        <v>2488.1</v>
      </c>
      <c r="AC2246" s="167">
        <f>AB2246-'Assumptions (Petroleum)'!AB44+AB2253</f>
        <v>2488.1</v>
      </c>
      <c r="AD2246" s="167">
        <f>AC2246-'Assumptions (Petroleum)'!AC44+AC2253</f>
        <v>2488.1</v>
      </c>
      <c r="AE2246" s="167">
        <f>AD2246-'Assumptions (Petroleum)'!AD44+AD2253</f>
        <v>2488.1</v>
      </c>
      <c r="AF2246" s="167">
        <f>AE2246-'Assumptions (Petroleum)'!AE44+AE2253</f>
        <v>2488.1</v>
      </c>
      <c r="AG2246" s="167">
        <f>AF2246-'Assumptions (Petroleum)'!AF44+AF2253</f>
        <v>2488.1</v>
      </c>
      <c r="AH2246" s="167">
        <f>AG2246-'Assumptions (Petroleum)'!AG44+AG2253</f>
        <v>2488.1</v>
      </c>
      <c r="AI2246" s="167">
        <f>AH2246-'Assumptions (Petroleum)'!AH44+AH2253</f>
        <v>2488.1</v>
      </c>
      <c r="AJ2246" s="167">
        <f>AI2246-'Assumptions (Petroleum)'!AI44+AI2253</f>
        <v>2488.1</v>
      </c>
      <c r="AK2246" s="167">
        <f>AJ2246-'Assumptions (Petroleum)'!AJ44+AJ2253</f>
        <v>2488.1</v>
      </c>
      <c r="AL2246" s="167">
        <f>AK2246-'Assumptions (Petroleum)'!AK44+AK2253</f>
        <v>2488.1</v>
      </c>
      <c r="AM2246" s="167">
        <f>AL2246-'Assumptions (Petroleum)'!AL44+AL2253</f>
        <v>2488.1</v>
      </c>
      <c r="AN2246" s="167">
        <f>AM2246-'Assumptions (Petroleum)'!AM44+AM2253</f>
        <v>2488.1</v>
      </c>
      <c r="AO2246" s="167">
        <f>AN2246-'Assumptions (Petroleum)'!AN44+AN2253</f>
        <v>2488.1</v>
      </c>
      <c r="AP2246" s="167">
        <f>AO2246-'Assumptions (Petroleum)'!AO44+AO2253</f>
        <v>2488.1</v>
      </c>
      <c r="AQ2246" s="167">
        <f>AP2246-'Assumptions (Petroleum)'!AP44+AP2253</f>
        <v>2488.1</v>
      </c>
      <c r="AR2246" s="167">
        <f>AQ2246-'Assumptions (Petroleum)'!AQ44+AQ2253</f>
        <v>2488.1</v>
      </c>
      <c r="AS2246" s="167">
        <f>AR2246-'Assumptions (Petroleum)'!AR44+AR2253</f>
        <v>2488.1</v>
      </c>
      <c r="AT2246" s="167">
        <f>AS2246-'Assumptions (Petroleum)'!AS44+AS2253</f>
        <v>2488.1</v>
      </c>
      <c r="AU2246" s="167">
        <f>AT2246-'Assumptions (Petroleum)'!AT44+AT2253</f>
        <v>2488.1</v>
      </c>
      <c r="AV2246" s="167">
        <f>AU2246-'Assumptions (Petroleum)'!AU44+AU2253</f>
        <v>2488.1</v>
      </c>
      <c r="AW2246" s="167">
        <f>AV2246-'Assumptions (Petroleum)'!AV44+AV2253</f>
        <v>2488.1</v>
      </c>
      <c r="AX2246" s="167">
        <f>AW2246-'Assumptions (Petroleum)'!AW44+AW2253</f>
        <v>2488.1</v>
      </c>
      <c r="AY2246" s="167">
        <f>AX2246-'Assumptions (Petroleum)'!AX44+AX2253</f>
        <v>2488.1</v>
      </c>
      <c r="AZ2246" s="167">
        <f>AY2246-'Assumptions (Petroleum)'!AY44+AY2253</f>
        <v>2488.1</v>
      </c>
      <c r="BA2246" s="167">
        <f>AZ2246-'Assumptions (Petroleum)'!AZ44+AZ2253</f>
        <v>2488.1</v>
      </c>
    </row>
    <row r="2247" ht="15.75" customHeight="1">
      <c r="A2247" s="325" t="s">
        <v>350</v>
      </c>
      <c r="B2247" s="24" t="s">
        <v>149</v>
      </c>
      <c r="C2247" s="171">
        <v>3365.9</v>
      </c>
      <c r="D2247" s="171">
        <v>3403.1</v>
      </c>
      <c r="E2247" s="171">
        <v>3398.9</v>
      </c>
      <c r="F2247" s="171">
        <v>3342.8</v>
      </c>
      <c r="G2247" s="171">
        <v>3369.7</v>
      </c>
      <c r="H2247" s="171">
        <v>3388.7</v>
      </c>
      <c r="I2247" s="171">
        <v>3410.2</v>
      </c>
      <c r="J2247" s="171">
        <v>3415.3</v>
      </c>
      <c r="K2247" s="171">
        <v>3425.4</v>
      </c>
      <c r="L2247" s="171">
        <v>3424.4</v>
      </c>
      <c r="M2247" s="171">
        <v>3419.3</v>
      </c>
      <c r="N2247" s="171">
        <v>3379.4</v>
      </c>
      <c r="O2247" s="171">
        <v>3193.7</v>
      </c>
      <c r="P2247" s="171">
        <v>3078.6</v>
      </c>
      <c r="Q2247" s="171">
        <v>3079.8</v>
      </c>
      <c r="R2247" s="171">
        <v>2769.4</v>
      </c>
      <c r="S2247" s="171">
        <v>2675.8</v>
      </c>
      <c r="T2247" s="171">
        <v>2497.1</v>
      </c>
      <c r="U2247" s="171">
        <v>2488.1</v>
      </c>
      <c r="V2247" s="319">
        <f t="shared" ref="V2247:W2247" si="77">U2247+V2253</f>
        <v>2488.1</v>
      </c>
      <c r="W2247" s="153">
        <f t="shared" si="77"/>
        <v>2488.1</v>
      </c>
      <c r="X2247" s="154">
        <f t="shared" ref="X2247:AZ2247" si="78">W2247+($BA$2247-$W$2247)/($BA$2-$W$2)</f>
        <v>2405.163333</v>
      </c>
      <c r="Y2247" s="154">
        <f t="shared" si="78"/>
        <v>2322.226667</v>
      </c>
      <c r="Z2247" s="154">
        <f t="shared" si="78"/>
        <v>2239.29</v>
      </c>
      <c r="AA2247" s="154">
        <f t="shared" si="78"/>
        <v>2156.353333</v>
      </c>
      <c r="AB2247" s="154">
        <f t="shared" si="78"/>
        <v>2073.416667</v>
      </c>
      <c r="AC2247" s="154">
        <f t="shared" si="78"/>
        <v>1990.48</v>
      </c>
      <c r="AD2247" s="154">
        <f t="shared" si="78"/>
        <v>1907.543333</v>
      </c>
      <c r="AE2247" s="154">
        <f t="shared" si="78"/>
        <v>1824.606667</v>
      </c>
      <c r="AF2247" s="154">
        <f t="shared" si="78"/>
        <v>1741.67</v>
      </c>
      <c r="AG2247" s="154">
        <f t="shared" si="78"/>
        <v>1658.733333</v>
      </c>
      <c r="AH2247" s="154">
        <f t="shared" si="78"/>
        <v>1575.796667</v>
      </c>
      <c r="AI2247" s="154">
        <f t="shared" si="78"/>
        <v>1492.86</v>
      </c>
      <c r="AJ2247" s="154">
        <f t="shared" si="78"/>
        <v>1409.923333</v>
      </c>
      <c r="AK2247" s="154">
        <f t="shared" si="78"/>
        <v>1326.986667</v>
      </c>
      <c r="AL2247" s="154">
        <f t="shared" si="78"/>
        <v>1244.05</v>
      </c>
      <c r="AM2247" s="154">
        <f t="shared" si="78"/>
        <v>1161.113333</v>
      </c>
      <c r="AN2247" s="154">
        <f t="shared" si="78"/>
        <v>1078.176667</v>
      </c>
      <c r="AO2247" s="154">
        <f t="shared" si="78"/>
        <v>995.24</v>
      </c>
      <c r="AP2247" s="154">
        <f t="shared" si="78"/>
        <v>912.3033333</v>
      </c>
      <c r="AQ2247" s="154">
        <f t="shared" si="78"/>
        <v>829.3666667</v>
      </c>
      <c r="AR2247" s="154">
        <f t="shared" si="78"/>
        <v>746.43</v>
      </c>
      <c r="AS2247" s="154">
        <f t="shared" si="78"/>
        <v>663.4933333</v>
      </c>
      <c r="AT2247" s="154">
        <f t="shared" si="78"/>
        <v>580.5566667</v>
      </c>
      <c r="AU2247" s="154">
        <f t="shared" si="78"/>
        <v>497.62</v>
      </c>
      <c r="AV2247" s="154">
        <f t="shared" si="78"/>
        <v>414.6833333</v>
      </c>
      <c r="AW2247" s="154">
        <f t="shared" si="78"/>
        <v>331.7466667</v>
      </c>
      <c r="AX2247" s="154">
        <f t="shared" si="78"/>
        <v>248.81</v>
      </c>
      <c r="AY2247" s="154">
        <f t="shared" si="78"/>
        <v>165.8733333</v>
      </c>
      <c r="AZ2247" s="154">
        <f t="shared" si="78"/>
        <v>82.93666667</v>
      </c>
      <c r="BA2247" s="155">
        <f>Inputs!$H$13</f>
        <v>0</v>
      </c>
    </row>
    <row r="2248" ht="15.75" customHeight="1">
      <c r="A2248" s="326" t="s">
        <v>28</v>
      </c>
      <c r="B2248" s="38" t="s">
        <v>150</v>
      </c>
      <c r="C2248" s="156">
        <v>6.801496</v>
      </c>
      <c r="D2248" s="156">
        <v>8.112691</v>
      </c>
      <c r="E2248" s="156">
        <v>2.708891</v>
      </c>
      <c r="F2248" s="156">
        <v>4.808934</v>
      </c>
      <c r="G2248" s="156">
        <v>5.691424</v>
      </c>
      <c r="H2248" s="156">
        <v>4.17888</v>
      </c>
      <c r="I2248" s="156">
        <v>2.261379</v>
      </c>
      <c r="J2248" s="156">
        <v>2.289593</v>
      </c>
      <c r="K2248" s="156">
        <v>1.738479</v>
      </c>
      <c r="L2248" s="156">
        <v>1.892822</v>
      </c>
      <c r="M2248" s="156">
        <v>1.62292</v>
      </c>
      <c r="N2248" s="156">
        <v>1.232469</v>
      </c>
      <c r="O2248" s="156">
        <v>0.935877</v>
      </c>
      <c r="P2248" s="156">
        <v>0.814465</v>
      </c>
      <c r="Q2248" s="156">
        <v>1.380399</v>
      </c>
      <c r="R2248" s="156">
        <v>1.121623</v>
      </c>
      <c r="S2248" s="156">
        <v>0.762098</v>
      </c>
      <c r="T2248" s="156">
        <v>0.802641</v>
      </c>
      <c r="U2248" s="156">
        <v>1.635287</v>
      </c>
      <c r="V2248" s="157">
        <f t="shared" ref="V2248:W2248" si="79">U2248</f>
        <v>1.635287</v>
      </c>
      <c r="W2248" s="157">
        <f t="shared" si="79"/>
        <v>1.635287</v>
      </c>
      <c r="X2248" s="154">
        <f t="shared" ref="X2248:AZ2248" si="80">W2248+($BA$2248-$W$2248)/($BA$2-$W$2)</f>
        <v>1.580777433</v>
      </c>
      <c r="Y2248" s="154">
        <f t="shared" si="80"/>
        <v>1.526267867</v>
      </c>
      <c r="Z2248" s="154">
        <f t="shared" si="80"/>
        <v>1.4717583</v>
      </c>
      <c r="AA2248" s="154">
        <f t="shared" si="80"/>
        <v>1.417248733</v>
      </c>
      <c r="AB2248" s="154">
        <f t="shared" si="80"/>
        <v>1.362739167</v>
      </c>
      <c r="AC2248" s="154">
        <f t="shared" si="80"/>
        <v>1.3082296</v>
      </c>
      <c r="AD2248" s="154">
        <f t="shared" si="80"/>
        <v>1.253720033</v>
      </c>
      <c r="AE2248" s="154">
        <f t="shared" si="80"/>
        <v>1.199210467</v>
      </c>
      <c r="AF2248" s="154">
        <f t="shared" si="80"/>
        <v>1.1447009</v>
      </c>
      <c r="AG2248" s="154">
        <f t="shared" si="80"/>
        <v>1.090191333</v>
      </c>
      <c r="AH2248" s="154">
        <f t="shared" si="80"/>
        <v>1.035681767</v>
      </c>
      <c r="AI2248" s="154">
        <f t="shared" si="80"/>
        <v>0.9811722</v>
      </c>
      <c r="AJ2248" s="154">
        <f t="shared" si="80"/>
        <v>0.9266626333</v>
      </c>
      <c r="AK2248" s="154">
        <f t="shared" si="80"/>
        <v>0.8721530667</v>
      </c>
      <c r="AL2248" s="154">
        <f t="shared" si="80"/>
        <v>0.8176435</v>
      </c>
      <c r="AM2248" s="154">
        <f t="shared" si="80"/>
        <v>0.7631339333</v>
      </c>
      <c r="AN2248" s="154">
        <f t="shared" si="80"/>
        <v>0.7086243667</v>
      </c>
      <c r="AO2248" s="154">
        <f t="shared" si="80"/>
        <v>0.6541148</v>
      </c>
      <c r="AP2248" s="154">
        <f t="shared" si="80"/>
        <v>0.5996052333</v>
      </c>
      <c r="AQ2248" s="154">
        <f t="shared" si="80"/>
        <v>0.5450956667</v>
      </c>
      <c r="AR2248" s="154">
        <f t="shared" si="80"/>
        <v>0.4905861</v>
      </c>
      <c r="AS2248" s="154">
        <f t="shared" si="80"/>
        <v>0.4360765333</v>
      </c>
      <c r="AT2248" s="154">
        <f t="shared" si="80"/>
        <v>0.3815669667</v>
      </c>
      <c r="AU2248" s="154">
        <f t="shared" si="80"/>
        <v>0.3270574</v>
      </c>
      <c r="AV2248" s="154">
        <f t="shared" si="80"/>
        <v>0.2725478333</v>
      </c>
      <c r="AW2248" s="154">
        <f t="shared" si="80"/>
        <v>0.2180382667</v>
      </c>
      <c r="AX2248" s="154">
        <f t="shared" si="80"/>
        <v>0.1635287</v>
      </c>
      <c r="AY2248" s="154">
        <f t="shared" si="80"/>
        <v>0.1090191333</v>
      </c>
      <c r="AZ2248" s="154">
        <f t="shared" si="80"/>
        <v>0.05450956667</v>
      </c>
      <c r="BA2248" s="243">
        <f>Inputs!$I$13</f>
        <v>0</v>
      </c>
    </row>
    <row r="2249" ht="15.75" customHeight="1">
      <c r="A2249" s="325" t="s">
        <v>34</v>
      </c>
      <c r="B2249" s="150" t="s">
        <v>351</v>
      </c>
      <c r="C2249" s="327">
        <f>C2248*'Assumptions (Petroleum)'!B22/10^3</f>
        <v>0.4530579856</v>
      </c>
      <c r="D2249" s="327">
        <f>D2248*'Assumptions (Petroleum)'!C22/10^3</f>
        <v>0.5522518675</v>
      </c>
      <c r="E2249" s="327">
        <f>E2248*'Assumptions (Petroleum)'!D22/10^3</f>
        <v>0.1721858063</v>
      </c>
      <c r="F2249" s="327">
        <f>F2248*'Assumptions (Petroleum)'!E22/10^3</f>
        <v>0.3785095875</v>
      </c>
      <c r="G2249" s="327">
        <f>G2248*'Assumptions (Petroleum)'!F22/10^3</f>
        <v>0.6646002279</v>
      </c>
      <c r="H2249" s="327">
        <f>H2248*'Assumptions (Petroleum)'!G22/10^3</f>
        <v>0.6851449284</v>
      </c>
      <c r="I2249" s="327">
        <f>I2248*'Assumptions (Petroleum)'!H22/10^3</f>
        <v>0.4434486753</v>
      </c>
      <c r="J2249" s="327">
        <f>J2248*'Assumptions (Petroleum)'!I22/10^3</f>
        <v>0.4973066017</v>
      </c>
      <c r="K2249" s="327">
        <f>K2248*'Assumptions (Petroleum)'!J22/10^3</f>
        <v>0.4982583813</v>
      </c>
      <c r="L2249" s="327">
        <f>L2248*'Assumptions (Petroleum)'!K22/10^3</f>
        <v>0.3196027584</v>
      </c>
      <c r="M2249" s="327">
        <f>M2248*'Assumptions (Petroleum)'!L22/10^3</f>
        <v>0.3594777418</v>
      </c>
      <c r="N2249" s="327">
        <f>N2248*'Assumptions (Petroleum)'!M22/10^3</f>
        <v>0.3852736948</v>
      </c>
      <c r="O2249" s="327">
        <f>O2248*'Assumptions (Petroleum)'!N22/10^3</f>
        <v>0.3036416818</v>
      </c>
      <c r="P2249" s="327">
        <f>P2248*'Assumptions (Petroleum)'!O22/10^3</f>
        <v>0.2604928082</v>
      </c>
      <c r="Q2249" s="327">
        <f>Q2248*'Assumptions (Petroleum)'!P22/10^3</f>
        <v>0.4156053754</v>
      </c>
      <c r="R2249" s="327">
        <f>R2248*'Assumptions (Petroleum)'!Q22/10^3</f>
        <v>0.2031073955</v>
      </c>
      <c r="S2249" s="327">
        <f>S2248*'Assumptions (Petroleum)'!R22/10^3</f>
        <v>0.1170353778</v>
      </c>
      <c r="T2249" s="327">
        <f>T2248*'Assumptions (Petroleum)'!S22/10^3</f>
        <v>0.1552330194</v>
      </c>
      <c r="U2249" s="327">
        <f>U2248*'Assumptions (Petroleum)'!T22/10^3</f>
        <v>0.3855090985</v>
      </c>
      <c r="V2249" s="327">
        <f>V2248*'Assumptions (Petroleum)'!U22/10^3</f>
        <v>0.4000988704</v>
      </c>
      <c r="W2249" s="327">
        <f>W2248*'Assumptions (Petroleum)'!V22/10^3</f>
        <v>0.3994364094</v>
      </c>
      <c r="X2249" s="327">
        <f>X2248*'Assumptions (Petroleum)'!W22/10^3</f>
        <v>0.3799824387</v>
      </c>
      <c r="Y2249" s="327">
        <f>Y2248*'Assumptions (Petroleum)'!X22/10^3</f>
        <v>0.3570830254</v>
      </c>
      <c r="Z2249" s="327">
        <f>Z2248*'Assumptions (Petroleum)'!Y22/10^3</f>
        <v>0.3422842842</v>
      </c>
      <c r="AA2249" s="327">
        <f>AA2248*'Assumptions (Petroleum)'!Z22/10^3</f>
        <v>0.3331695959</v>
      </c>
      <c r="AB2249" s="327">
        <f>AB2248*'Assumptions (Petroleum)'!AA22/10^3</f>
        <v>0.3323931257</v>
      </c>
      <c r="AC2249" s="327">
        <f>AC2248*'Assumptions (Petroleum)'!AB22/10^3</f>
        <v>0.3317967466</v>
      </c>
      <c r="AD2249" s="327">
        <f>AD2248*'Assumptions (Petroleum)'!AC22/10^3</f>
        <v>0.3339795104</v>
      </c>
      <c r="AE2249" s="327">
        <f>AE2248*'Assumptions (Petroleum)'!AD22/10^3</f>
        <v>0.326924651</v>
      </c>
      <c r="AF2249" s="327">
        <f>AF2248*'Assumptions (Petroleum)'!AE22/10^3</f>
        <v>0.3259562373</v>
      </c>
      <c r="AG2249" s="327">
        <f>AG2248*'Assumptions (Petroleum)'!AF22/10^3</f>
        <v>0.3182393386</v>
      </c>
      <c r="AH2249" s="327">
        <f>AH2248*'Assumptions (Petroleum)'!AG22/10^3</f>
        <v>0.3092133708</v>
      </c>
      <c r="AI2249" s="327">
        <f>AI2248*'Assumptions (Petroleum)'!AH22/10^3</f>
        <v>0.3021979668</v>
      </c>
      <c r="AJ2249" s="327">
        <f>AJ2248*'Assumptions (Petroleum)'!AI22/10^3</f>
        <v>0.2953084218</v>
      </c>
      <c r="AK2249" s="327">
        <f>AK2248*'Assumptions (Petroleum)'!AJ22/10^3</f>
        <v>0.2837374235</v>
      </c>
      <c r="AL2249" s="327">
        <f>AL2248*'Assumptions (Petroleum)'!AK22/10^3</f>
        <v>0.2739618034</v>
      </c>
      <c r="AM2249" s="327">
        <f>AM2248*'Assumptions (Petroleum)'!AL22/10^3</f>
        <v>0.2649239497</v>
      </c>
      <c r="AN2249" s="327">
        <f>AN2248*'Assumptions (Petroleum)'!AM22/10^3</f>
        <v>0.2500410197</v>
      </c>
      <c r="AO2249" s="327">
        <f>AO2248*'Assumptions (Petroleum)'!AN22/10^3</f>
        <v>0.2364323719</v>
      </c>
      <c r="AP2249" s="327">
        <f>AP2248*'Assumptions (Petroleum)'!AO22/10^3</f>
        <v>0.2226743958</v>
      </c>
      <c r="AQ2249" s="327">
        <f>AQ2248*'Assumptions (Petroleum)'!AP22/10^3</f>
        <v>0.2079714371</v>
      </c>
      <c r="AR2249" s="327">
        <f>AR2248*'Assumptions (Petroleum)'!AQ22/10^3</f>
        <v>0.1914746637</v>
      </c>
      <c r="AS2249" s="327">
        <f>AS2248*'Assumptions (Petroleum)'!AR22/10^3</f>
        <v>0.1752104924</v>
      </c>
      <c r="AT2249" s="327">
        <f>AT2248*'Assumptions (Petroleum)'!AS22/10^3</f>
        <v>0.1565623343</v>
      </c>
      <c r="AU2249" s="327">
        <f>AU2248*'Assumptions (Petroleum)'!AT22/10^3</f>
        <v>0.1366997336</v>
      </c>
      <c r="AV2249" s="327">
        <f>AV2248*'Assumptions (Petroleum)'!AU22/10^3</f>
        <v>0.1164795636</v>
      </c>
      <c r="AW2249" s="327">
        <f>AW2248*'Assumptions (Petroleum)'!AV22/10^3</f>
        <v>0.09504126812</v>
      </c>
      <c r="AX2249" s="327">
        <f>AX2248*'Assumptions (Petroleum)'!AW22/10^3</f>
        <v>0.07276263649</v>
      </c>
      <c r="AY2249" s="327">
        <f>AY2248*'Assumptions (Petroleum)'!AX22/10^3</f>
        <v>0.04959919757</v>
      </c>
      <c r="AZ2249" s="327">
        <f>AZ2248*'Assumptions (Petroleum)'!AY22/10^3</f>
        <v>0.02522031017</v>
      </c>
      <c r="BA2249" s="327">
        <f>BA2248*'Assumptions (Petroleum)'!AZ22/10^3</f>
        <v>0</v>
      </c>
    </row>
    <row r="2250" ht="15.75" customHeight="1">
      <c r="A2250" s="326" t="s">
        <v>31</v>
      </c>
      <c r="B2250" s="159" t="s">
        <v>351</v>
      </c>
      <c r="C2250" s="219">
        <f>'Assumptions (Petroleum)'!B17*Model!C2247/10^9+'Assumptions (Petroleum)'!B18*Model!C2248/10^3</f>
        <v>0.04227643581</v>
      </c>
      <c r="D2250" s="219">
        <f>'Assumptions (Petroleum)'!C17*Model!D2247/10^9+'Assumptions (Petroleum)'!C18*Model!D2248/10^3</f>
        <v>0.04661732215</v>
      </c>
      <c r="E2250" s="219">
        <f>'Assumptions (Petroleum)'!D17*Model!E2247/10^9+'Assumptions (Petroleum)'!D18*Model!E2248/10^3</f>
        <v>0.03380707284</v>
      </c>
      <c r="F2250" s="219">
        <f>'Assumptions (Petroleum)'!E17*Model!F2247/10^9+'Assumptions (Petroleum)'!E18*Model!F2248/10^3</f>
        <v>0.03940043063</v>
      </c>
      <c r="G2250" s="219">
        <f>'Assumptions (Petroleum)'!F17*Model!G2247/10^9+'Assumptions (Petroleum)'!F18*Model!G2248/10^3</f>
        <v>0.04268189917</v>
      </c>
      <c r="H2250" s="219">
        <f>'Assumptions (Petroleum)'!G17*Model!H2247/10^9+'Assumptions (Petroleum)'!G18*Model!H2248/10^3</f>
        <v>0.03960409626</v>
      </c>
      <c r="I2250" s="219">
        <f>'Assumptions (Petroleum)'!H17*Model!I2247/10^9+'Assumptions (Petroleum)'!H18*Model!I2248/10^3</f>
        <v>0.03531304874</v>
      </c>
      <c r="J2250" s="219">
        <f>'Assumptions (Petroleum)'!I17*Model!J2247/10^9+'Assumptions (Petroleum)'!I18*Model!J2248/10^3</f>
        <v>0.03610298966</v>
      </c>
      <c r="K2250" s="219">
        <f>'Assumptions (Petroleum)'!J17*Model!K2247/10^9+'Assumptions (Petroleum)'!J18*Model!K2248/10^3</f>
        <v>0.03531630569</v>
      </c>
      <c r="L2250" s="219">
        <f>'Assumptions (Petroleum)'!K17*Model!L2247/10^9+'Assumptions (Petroleum)'!K18*Model!L2248/10^3</f>
        <v>0.03641924072</v>
      </c>
      <c r="M2250" s="219">
        <f>'Assumptions (Petroleum)'!L17*Model!M2247/10^9+'Assumptions (Petroleum)'!L18*Model!M2248/10^3</f>
        <v>0.03626801356</v>
      </c>
      <c r="N2250" s="219">
        <f>'Assumptions (Petroleum)'!M17*Model!N2247/10^9+'Assumptions (Petroleum)'!M18*Model!N2248/10^3</f>
        <v>0.03541080102</v>
      </c>
      <c r="O2250" s="219">
        <f>'Assumptions (Petroleum)'!N17*Model!O2247/10^9+'Assumptions (Petroleum)'!N18*Model!O2248/10^3</f>
        <v>0.0333997363</v>
      </c>
      <c r="P2250" s="219">
        <f>'Assumptions (Petroleum)'!O17*Model!P2247/10^9+'Assumptions (Petroleum)'!O18*Model!P2248/10^3</f>
        <v>0.03253205863</v>
      </c>
      <c r="Q2250" s="219">
        <f>'Assumptions (Petroleum)'!P17*Model!Q2247/10^9+'Assumptions (Petroleum)'!P18*Model!Q2248/10^3</f>
        <v>0.03494922562</v>
      </c>
      <c r="R2250" s="219">
        <f>'Assumptions (Petroleum)'!Q17*Model!R2247/10^9+'Assumptions (Petroleum)'!Q18*Model!R2248/10^3</f>
        <v>0.03163490428</v>
      </c>
      <c r="S2250" s="219">
        <f>'Assumptions (Petroleum)'!R17*Model!S2247/10^9+'Assumptions (Petroleum)'!R18*Model!S2248/10^3</f>
        <v>0.03008683363</v>
      </c>
      <c r="T2250" s="219">
        <f>'Assumptions (Petroleum)'!S17*Model!T2247/10^9+'Assumptions (Petroleum)'!S18*Model!T2248/10^3</f>
        <v>0.0289140425</v>
      </c>
      <c r="U2250" s="219">
        <f>'Assumptions (Petroleum)'!T17*Model!U2247/10^9+'Assumptions (Petroleum)'!T18*Model!U2248/10^3</f>
        <v>0.03220329717</v>
      </c>
      <c r="V2250" s="219">
        <f>'Assumptions (Petroleum)'!U17*Model!V2247/10^9+'Assumptions (Petroleum)'!U18*Model!V2248/10^3</f>
        <v>0.03281175391</v>
      </c>
      <c r="W2250" s="219">
        <f>'Assumptions (Petroleum)'!V17*Model!W2247/10^9+'Assumptions (Petroleum)'!V18*Model!W2248/10^3</f>
        <v>0.03343170698</v>
      </c>
      <c r="X2250" s="219">
        <f>'Assumptions (Petroleum)'!W17*Model!X2247/10^9+'Assumptions (Petroleum)'!W18*Model!X2248/10^3</f>
        <v>0.0329279278</v>
      </c>
      <c r="Y2250" s="219">
        <f>'Assumptions (Petroleum)'!X17*Model!Y2247/10^9+'Assumptions (Petroleum)'!X18*Model!Y2248/10^3</f>
        <v>0.03239317672</v>
      </c>
      <c r="Z2250" s="219">
        <f>'Assumptions (Petroleum)'!Y17*Model!Z2247/10^9+'Assumptions (Petroleum)'!Y18*Model!Z2248/10^3</f>
        <v>0.03182646319</v>
      </c>
      <c r="AA2250" s="219">
        <f>'Assumptions (Petroleum)'!Z17*Model!AA2247/10^9+'Assumptions (Petroleum)'!Z18*Model!AA2248/10^3</f>
        <v>0.03122677031</v>
      </c>
      <c r="AB2250" s="219">
        <f>'Assumptions (Petroleum)'!AA17*Model!AB2247/10^9+'Assumptions (Petroleum)'!AA18*Model!AB2248/10^3</f>
        <v>0.03059305416</v>
      </c>
      <c r="AC2250" s="219">
        <f>'Assumptions (Petroleum)'!AB17*Model!AC2247/10^9+'Assumptions (Petroleum)'!AB18*Model!AC2248/10^3</f>
        <v>0.02992424312</v>
      </c>
      <c r="AD2250" s="219">
        <f>'Assumptions (Petroleum)'!AC17*Model!AD2247/10^9+'Assumptions (Petroleum)'!AC18*Model!AD2248/10^3</f>
        <v>0.02921923726</v>
      </c>
      <c r="AE2250" s="219">
        <f>'Assumptions (Petroleum)'!AD17*Model!AE2247/10^9+'Assumptions (Petroleum)'!AD18*Model!AE2248/10^3</f>
        <v>0.02847690757</v>
      </c>
      <c r="AF2250" s="219">
        <f>'Assumptions (Petroleum)'!AE17*Model!AF2247/10^9+'Assumptions (Petroleum)'!AE18*Model!AF2248/10^3</f>
        <v>0.02769609534</v>
      </c>
      <c r="AG2250" s="219">
        <f>'Assumptions (Petroleum)'!AF17*Model!AG2247/10^9+'Assumptions (Petroleum)'!AF18*Model!AG2248/10^3</f>
        <v>0.02687561137</v>
      </c>
      <c r="AH2250" s="219">
        <f>'Assumptions (Petroleum)'!AG17*Model!AH2247/10^9+'Assumptions (Petroleum)'!AG18*Model!AH2248/10^3</f>
        <v>0.02601423528</v>
      </c>
      <c r="AI2250" s="219">
        <f>'Assumptions (Petroleum)'!AH17*Model!AI2247/10^9+'Assumptions (Petroleum)'!AH18*Model!AI2248/10^3</f>
        <v>0.02511071471</v>
      </c>
      <c r="AJ2250" s="219">
        <f>'Assumptions (Petroleum)'!AI17*Model!AJ2247/10^9+'Assumptions (Petroleum)'!AI18*Model!AJ2248/10^3</f>
        <v>0.02416376459</v>
      </c>
      <c r="AK2250" s="219">
        <f>'Assumptions (Petroleum)'!AJ17*Model!AK2247/10^9+'Assumptions (Petroleum)'!AJ18*Model!AK2248/10^3</f>
        <v>0.02317206635</v>
      </c>
      <c r="AL2250" s="219">
        <f>'Assumptions (Petroleum)'!AK17*Model!AL2247/10^9+'Assumptions (Petroleum)'!AK18*Model!AL2248/10^3</f>
        <v>0.02213426707</v>
      </c>
      <c r="AM2250" s="219">
        <f>'Assumptions (Petroleum)'!AL17*Model!AM2247/10^9+'Assumptions (Petroleum)'!AL18*Model!AM2248/10^3</f>
        <v>0.02104897869</v>
      </c>
      <c r="AN2250" s="219">
        <f>'Assumptions (Petroleum)'!AM17*Model!AN2247/10^9+'Assumptions (Petroleum)'!AM18*Model!AN2248/10^3</f>
        <v>0.01991477715</v>
      </c>
      <c r="AO2250" s="219">
        <f>'Assumptions (Petroleum)'!AN17*Model!AO2247/10^9+'Assumptions (Petroleum)'!AN18*Model!AO2248/10^3</f>
        <v>0.01873020155</v>
      </c>
      <c r="AP2250" s="219">
        <f>'Assumptions (Petroleum)'!AO17*Model!AP2247/10^9+'Assumptions (Petroleum)'!AO18*Model!AP2248/10^3</f>
        <v>0.01749375322</v>
      </c>
      <c r="AQ2250" s="219">
        <f>'Assumptions (Petroleum)'!AP17*Model!AQ2247/10^9+'Assumptions (Petroleum)'!AP18*Model!AQ2248/10^3</f>
        <v>0.01620389486</v>
      </c>
      <c r="AR2250" s="219">
        <f>'Assumptions (Petroleum)'!AQ17*Model!AR2247/10^9+'Assumptions (Petroleum)'!AQ18*Model!AR2248/10^3</f>
        <v>0.01485904959</v>
      </c>
      <c r="AS2250" s="219">
        <f>'Assumptions (Petroleum)'!AR17*Model!AS2247/10^9+'Assumptions (Petroleum)'!AR18*Model!AS2248/10^3</f>
        <v>0.0134576</v>
      </c>
      <c r="AT2250" s="219">
        <f>'Assumptions (Petroleum)'!AS17*Model!AT2247/10^9+'Assumptions (Petroleum)'!AS18*Model!AT2248/10^3</f>
        <v>0.0119978872</v>
      </c>
      <c r="AU2250" s="219">
        <f>'Assumptions (Petroleum)'!AT17*Model!AU2247/10^9+'Assumptions (Petroleum)'!AT18*Model!AU2248/10^3</f>
        <v>0.01047820983</v>
      </c>
      <c r="AV2250" s="219">
        <f>'Assumptions (Petroleum)'!AU17*Model!AV2247/10^9+'Assumptions (Petroleum)'!AU18*Model!AV2248/10^3</f>
        <v>0.008896823008</v>
      </c>
      <c r="AW2250" s="219">
        <f>'Assumptions (Petroleum)'!AV17*Model!AW2247/10^9+'Assumptions (Petroleum)'!AV18*Model!AW2248/10^3</f>
        <v>0.007251937355</v>
      </c>
      <c r="AX2250" s="219">
        <f>'Assumptions (Petroleum)'!AW17*Model!AX2247/10^9+'Assumptions (Petroleum)'!AW18*Model!AX2248/10^3</f>
        <v>0.005541717886</v>
      </c>
      <c r="AY2250" s="219">
        <f>'Assumptions (Petroleum)'!AX17*Model!AY2247/10^9+'Assumptions (Petroleum)'!AX18*Model!AY2248/10^3</f>
        <v>0.003764282946</v>
      </c>
      <c r="AZ2250" s="219">
        <f>'Assumptions (Petroleum)'!AY17*Model!AZ2247/10^9+'Assumptions (Petroleum)'!AY18*Model!AZ2248/10^3</f>
        <v>0.001917703101</v>
      </c>
      <c r="BA2250" s="219">
        <f>'Assumptions (Petroleum)'!AZ17*Model!BA2247/10^9+'Assumptions (Petroleum)'!AZ18*Model!BA2248/10^3</f>
        <v>0</v>
      </c>
    </row>
    <row r="2251" ht="15.75" customHeight="1">
      <c r="A2251" s="326" t="s">
        <v>36</v>
      </c>
      <c r="B2251" s="159" t="s">
        <v>351</v>
      </c>
      <c r="C2251" s="95">
        <f>C2248*'Assumptions (Petroleum)'!B32/10^3</f>
        <v>0.4552690172</v>
      </c>
      <c r="D2251" s="95">
        <f>D2248*'Assumptions (Petroleum)'!C32/10^3</f>
        <v>0.5562279992</v>
      </c>
      <c r="E2251" s="95">
        <f>E2248*'Assumptions (Petroleum)'!D32/10^3</f>
        <v>0.1679176518</v>
      </c>
      <c r="F2251" s="95">
        <f>F2248*'Assumptions (Petroleum)'!E32/10^3</f>
        <v>0.362352696</v>
      </c>
      <c r="G2251" s="95">
        <f>G2248*'Assumptions (Petroleum)'!F32/10^3</f>
        <v>0.4505769478</v>
      </c>
      <c r="H2251" s="95">
        <f>H2248*'Assumptions (Petroleum)'!G32/10^3</f>
        <v>0.4005577668</v>
      </c>
      <c r="I2251" s="95">
        <f>I2248*'Assumptions (Petroleum)'!H32/10^3</f>
        <v>0.1950161238</v>
      </c>
      <c r="J2251" s="95">
        <f>J2248*'Assumptions (Petroleum)'!I32/10^3</f>
        <v>0.2006867188</v>
      </c>
      <c r="K2251" s="95">
        <f>K2248*'Assumptions (Petroleum)'!J32/10^3</f>
        <v>0.1763481805</v>
      </c>
      <c r="L2251" s="95">
        <f>L2248*'Assumptions (Petroleum)'!K32/10^3</f>
        <v>0.1340593074</v>
      </c>
      <c r="M2251" s="95">
        <f>M2248*'Assumptions (Petroleum)'!L32/10^3</f>
        <v>0.1188446464</v>
      </c>
      <c r="N2251" s="95">
        <f>N2248*'Assumptions (Petroleum)'!M32/10^3</f>
        <v>0.08694119794</v>
      </c>
      <c r="O2251" s="95">
        <f>O2248*'Assumptions (Petroleum)'!N32/10^3</f>
        <v>0.05708643807</v>
      </c>
      <c r="P2251" s="95">
        <f>P2248*'Assumptions (Petroleum)'!O32/10^3</f>
        <v>0.05515092735</v>
      </c>
      <c r="Q2251" s="95">
        <f>Q2248*'Assumptions (Petroleum)'!P32/10^3</f>
        <v>0.1003043467</v>
      </c>
      <c r="R2251" s="95">
        <f>R2248*'Assumptions (Petroleum)'!Q32/10^3</f>
        <v>0.06714775549</v>
      </c>
      <c r="S2251" s="95">
        <f>S2248*'Assumptions (Petroleum)'!R32/10^3</f>
        <v>0.04882761886</v>
      </c>
      <c r="T2251" s="95">
        <f>T2248*'Assumptions (Petroleum)'!S32/10^3</f>
        <v>0.05019716814</v>
      </c>
      <c r="U2251" s="95">
        <f>U2248*'Assumptions (Petroleum)'!T32/10^3</f>
        <v>0.1049854254</v>
      </c>
      <c r="V2251" s="95">
        <f>V2248*'Assumptions (Petroleum)'!U32/10^3</f>
        <v>0.1064408308</v>
      </c>
      <c r="W2251" s="95">
        <f>W2248*'Assumptions (Petroleum)'!V32/10^3</f>
        <v>0.1110249982</v>
      </c>
      <c r="X2251" s="95">
        <f>X2248*'Assumptions (Petroleum)'!W32/10^3</f>
        <v>0.1081381862</v>
      </c>
      <c r="Y2251" s="95">
        <f>Y2248*'Assumptions (Petroleum)'!X32/10^3</f>
        <v>0.1053732893</v>
      </c>
      <c r="Z2251" s="95">
        <f>Z2248*'Assumptions (Petroleum)'!Y32/10^3</f>
        <v>0.1032672899</v>
      </c>
      <c r="AA2251" s="95">
        <f>AA2248*'Assumptions (Petroleum)'!Z32/10^3</f>
        <v>0.1013326325</v>
      </c>
      <c r="AB2251" s="95">
        <f>AB2248*'Assumptions (Petroleum)'!AA32/10^3</f>
        <v>0.1001839366</v>
      </c>
      <c r="AC2251" s="95">
        <f>AC2248*'Assumptions (Petroleum)'!AB32/10^3</f>
        <v>0.09772948691</v>
      </c>
      <c r="AD2251" s="95">
        <f>AD2248*'Assumptions (Petroleum)'!AC32/10^3</f>
        <v>0.09549787343</v>
      </c>
      <c r="AE2251" s="95">
        <f>AE2248*'Assumptions (Petroleum)'!AD32/10^3</f>
        <v>0.09295017968</v>
      </c>
      <c r="AF2251" s="95">
        <f>AF2248*'Assumptions (Petroleum)'!AE32/10^3</f>
        <v>0.09035928928</v>
      </c>
      <c r="AG2251" s="95">
        <f>AG2248*'Assumptions (Petroleum)'!AF32/10^3</f>
        <v>0.0876456706</v>
      </c>
      <c r="AH2251" s="95">
        <f>AH2248*'Assumptions (Petroleum)'!AG32/10^3</f>
        <v>0.08492509703</v>
      </c>
      <c r="AI2251" s="95">
        <f>AI2248*'Assumptions (Petroleum)'!AH32/10^3</f>
        <v>0.08172001737</v>
      </c>
      <c r="AJ2251" s="95">
        <f>AJ2248*'Assumptions (Petroleum)'!AI32/10^3</f>
        <v>0.07835134577</v>
      </c>
      <c r="AK2251" s="95">
        <f>AK2248*'Assumptions (Petroleum)'!AJ32/10^3</f>
        <v>0.07486785195</v>
      </c>
      <c r="AL2251" s="95">
        <f>AL2248*'Assumptions (Petroleum)'!AK32/10^3</f>
        <v>0.07136596879</v>
      </c>
      <c r="AM2251" s="95">
        <f>AM2248*'Assumptions (Petroleum)'!AL32/10^3</f>
        <v>0.06798879261</v>
      </c>
      <c r="AN2251" s="95">
        <f>AN2248*'Assumptions (Petroleum)'!AM32/10^3</f>
        <v>0.06437505854</v>
      </c>
      <c r="AO2251" s="95">
        <f>AO2248*'Assumptions (Petroleum)'!AN32/10^3</f>
        <v>0.06075736816</v>
      </c>
      <c r="AP2251" s="95">
        <f>AP2248*'Assumptions (Petroleum)'!AO32/10^3</f>
        <v>0.05693874081</v>
      </c>
      <c r="AQ2251" s="95">
        <f>AQ2248*'Assumptions (Petroleum)'!AP32/10^3</f>
        <v>0.05281870716</v>
      </c>
      <c r="AR2251" s="95">
        <f>AR2248*'Assumptions (Petroleum)'!AQ32/10^3</f>
        <v>0.04846643333</v>
      </c>
      <c r="AS2251" s="95">
        <f>AS2248*'Assumptions (Petroleum)'!AR32/10^3</f>
        <v>0.04390197011</v>
      </c>
      <c r="AT2251" s="95">
        <f>AT2248*'Assumptions (Petroleum)'!AS32/10^3</f>
        <v>0.03917540797</v>
      </c>
      <c r="AU2251" s="95">
        <f>AU2248*'Assumptions (Petroleum)'!AT32/10^3</f>
        <v>0.03427500719</v>
      </c>
      <c r="AV2251" s="95">
        <f>AV2248*'Assumptions (Petroleum)'!AU32/10^3</f>
        <v>0.02915747519</v>
      </c>
      <c r="AW2251" s="95">
        <f>AW2248*'Assumptions (Petroleum)'!AV32/10^3</f>
        <v>0.02376167512</v>
      </c>
      <c r="AX2251" s="95">
        <f>AX2248*'Assumptions (Petroleum)'!AW32/10^3</f>
        <v>0.01821294682</v>
      </c>
      <c r="AY2251" s="95">
        <f>AY2248*'Assumptions (Petroleum)'!AX32/10^3</f>
        <v>0.01257964257</v>
      </c>
      <c r="AZ2251" s="95">
        <f>AZ2248*'Assumptions (Petroleum)'!AY32/10^3</f>
        <v>0.006457366796</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106</v>
      </c>
      <c r="D2253" s="319">
        <v>28.2</v>
      </c>
      <c r="E2253" s="319">
        <v>19.4</v>
      </c>
      <c r="F2253" s="319">
        <v>24.6</v>
      </c>
      <c r="G2253" s="319">
        <v>16.9</v>
      </c>
      <c r="H2253" s="319">
        <v>19.0</v>
      </c>
      <c r="I2253" s="319">
        <v>23.4</v>
      </c>
      <c r="J2253" s="319">
        <v>23.2</v>
      </c>
      <c r="K2253" s="319">
        <v>10.1</v>
      </c>
      <c r="L2253" s="319">
        <v>1.3</v>
      </c>
      <c r="M2253" s="319">
        <v>0.0</v>
      </c>
      <c r="N2253" s="319">
        <v>10.5</v>
      </c>
      <c r="O2253" s="319">
        <v>3.6</v>
      </c>
      <c r="P2253" s="319">
        <v>19.9</v>
      </c>
      <c r="Q2253" s="319">
        <v>1.2</v>
      </c>
      <c r="R2253" s="319">
        <v>0.7</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0.1028663644</v>
      </c>
      <c r="D2255" s="177">
        <f t="shared" si="82"/>
        <v>0.01371070873</v>
      </c>
      <c r="E2255" s="177">
        <f t="shared" si="82"/>
        <v>0.01389162736</v>
      </c>
      <c r="F2255" s="177">
        <f t="shared" si="82"/>
        <v>0.01388697269</v>
      </c>
      <c r="G2255" s="177">
        <f t="shared" si="82"/>
        <v>0.01566793876</v>
      </c>
      <c r="H2255" s="177">
        <f t="shared" si="82"/>
        <v>0.01381167094</v>
      </c>
      <c r="I2255" s="177">
        <f t="shared" si="82"/>
        <v>0.008595960294</v>
      </c>
      <c r="J2255" s="177">
        <f t="shared" si="82"/>
        <v>0.00288853937</v>
      </c>
      <c r="K2255" s="177">
        <f t="shared" si="82"/>
        <v>0.003049373242</v>
      </c>
      <c r="L2255" s="177">
        <f t="shared" si="82"/>
        <v>0.003716232084</v>
      </c>
      <c r="M2255" s="177">
        <f t="shared" si="82"/>
        <v>0.009139401798</v>
      </c>
      <c r="N2255" s="177">
        <f t="shared" si="82"/>
        <v>0.006771594521</v>
      </c>
      <c r="O2255" s="177">
        <f t="shared" si="82"/>
        <v>0.006095447895</v>
      </c>
      <c r="P2255" s="177">
        <f t="shared" si="82"/>
        <v>0.0005418235388</v>
      </c>
      <c r="Q2255" s="177">
        <f t="shared" si="82"/>
        <v>0.0002035904702</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0.07019636029</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0.01867488076</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0.008564838928</v>
      </c>
      <c r="D2258" s="177">
        <f>IF($E$2253&gt;0,'Assumptions (Petroleum)'!$V$13*Model!$E$2253*'Assumptions (Petroleum)'!C$2/10^9,0)</f>
        <v>0.004367614933</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0.005430284475</v>
      </c>
      <c r="D2259" s="177">
        <f>IF($F$2253&gt;0,'Assumptions (Petroleum)'!$V$13*Model!$F$2253*'Assumptions (Petroleum)'!C$2/10^9,0)</f>
        <v>0.005538315843</v>
      </c>
      <c r="E2259" s="177">
        <f>IF($F$2253&gt;0,'Assumptions (Petroleum)'!$V$13*Model!$F$2253*'Assumptions (Petroleum)'!D$2/10^9,0)</f>
        <v>0.005648496413</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0.003804777957</v>
      </c>
      <c r="E2260" s="177">
        <f>IF($G$2253&gt;0,'Assumptions (Petroleum)'!$V$13*Model!$G$2253*'Assumptions (Petroleum)'!D$2/10^9,0)</f>
        <v>0.003880471113</v>
      </c>
      <c r="F2260" s="177">
        <f>IF($G$2253&gt;0,'Assumptions (Petroleum)'!$V$13*Model!$G$2253*'Assumptions (Petroleum)'!E$2/10^9,0)</f>
        <v>0.003957670127</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0.004362659832</v>
      </c>
      <c r="F2261" s="177">
        <f>IF($H$2253&gt;0,'Assumptions (Petroleum)'!$V$13*Model!$H$2253*'Assumptions (Petroleum)'!E$2/10^9,0)</f>
        <v>0.004449451622</v>
      </c>
      <c r="G2261" s="177">
        <f>IF($H$2253&gt;0,'Assumptions (Petroleum)'!$V$13*Model!$H$2253*'Assumptions (Petroleum)'!F$2/10^9,0)</f>
        <v>0.004537970069</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0.005479850945</v>
      </c>
      <c r="G2262" s="177">
        <f>IF($I$2253&gt;0,'Assumptions (Petroleum)'!$V$13*Model!$I$2253*'Assumptions (Petroleum)'!F$2/10^9,0)</f>
        <v>0.0055888684</v>
      </c>
      <c r="H2262" s="177">
        <f>IF($I$2253&gt;0,'Assumptions (Petroleum)'!$V$13*Model!$I$2253*'Assumptions (Petroleum)'!G$2/10^9,0)</f>
        <v>0.005700054675</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0.005541100294</v>
      </c>
      <c r="H2263" s="177">
        <f>IF($J$2253&gt;0,'Assumptions (Petroleum)'!$V$13*Model!$J$2253*'Assumptions (Petroleum)'!G$2/10^9,0)</f>
        <v>0.005651336259</v>
      </c>
      <c r="I2263" s="177">
        <f>IF($J$2253&gt;0,'Assumptions (Petroleum)'!$V$13*Model!$J$2253*'Assumptions (Petroleum)'!H$2/10^9,0)</f>
        <v>0.005763765284</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0.002460280009</v>
      </c>
      <c r="I2264" s="177">
        <f>IF($K$2253&gt;0,'Assumptions (Petroleum)'!$V$13*Model!$K$2253*'Assumptions (Petroleum)'!H$2/10^9,0)</f>
        <v>0.002509225404</v>
      </c>
      <c r="J2264" s="177">
        <f>IF($K$2253&gt;0,'Assumptions (Petroleum)'!$V$13*Model!$K$2253*'Assumptions (Petroleum)'!I$2/10^9,0)</f>
        <v>0.00255914453</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0.0003229696064</v>
      </c>
      <c r="J2265" s="177">
        <f>IF($L$2253&gt;0,'Assumptions (Petroleum)'!$V$13*Model!$L$2253*'Assumptions (Petroleum)'!I$2/10^9,0)</f>
        <v>0.0003293948404</v>
      </c>
      <c r="K2265" s="177">
        <f>IF($L$2253&gt;0,'Assumptions (Petroleum)'!$V$13*Model!$L$2253*'Assumptions (Petroleum)'!J$2/10^9,0)</f>
        <v>0.0003359478996</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0.002713425343</v>
      </c>
      <c r="L2267" s="160">
        <f>IF($N$2253&gt;0,'Assumptions (Petroleum)'!$V$13*Model!$N$2253*'Assumptions (Petroleum)'!K$2/10^9,0)</f>
        <v>0.002767406871</v>
      </c>
      <c r="M2267" s="160">
        <f>IF($N$2253&gt;0,'Assumptions (Petroleum)'!$V$13*Model!$N$2253*'Assumptions (Petroleum)'!L$2/10^9,0)</f>
        <v>0.00282246232</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0.0009488252128</v>
      </c>
      <c r="M2268" s="160">
        <f>IF($O$2253&gt;0,'Assumptions (Petroleum)'!$V$13*Model!$O$2253*'Assumptions (Petroleum)'!L$2/10^9,0)</f>
        <v>0.0009677013669</v>
      </c>
      <c r="N2268" s="160">
        <f>IF($O$2253&gt;0,'Assumptions (Petroleum)'!$V$13*Model!$O$2253*'Assumptions (Petroleum)'!M$2/10^9,0)</f>
        <v>0.0009869530476</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0.005349238111</v>
      </c>
      <c r="N2269" s="177">
        <f>IF($P$2253&gt;0,'Assumptions (Petroleum)'!$V$13*Model!$P$2253*'Assumptions (Petroleum)'!M$2/10^9,0)</f>
        <v>0.005455657124</v>
      </c>
      <c r="O2269" s="177">
        <f>IF($P$2253&gt;0,'Assumptions (Petroleum)'!$V$13*Model!$P$2253*'Assumptions (Petroleum)'!N$2/10^9,0)</f>
        <v>0.005564193262</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0.0003289843492</v>
      </c>
      <c r="O2270" s="177">
        <f>IF($Q$2253&gt;0,'Assumptions (Petroleum)'!$V$13*Model!$Q$2253*'Assumptions (Petroleum)'!N$2/10^9,0)</f>
        <v>0.0003355292419</v>
      </c>
      <c r="P2270" s="177">
        <f>IF($Q$2253&gt;0,'Assumptions (Petroleum)'!$V$13*Model!$Q$2253*'Assumptions (Petroleum)'!O$2/10^9,0)</f>
        <v>0.0003422043403</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0.0001957253911</v>
      </c>
      <c r="P2271" s="178">
        <f>IF($R$2253&gt;0,'Assumptions (Petroleum)'!$V$13*Model!$R$2253*'Assumptions (Petroleum)'!O$2/10^9,0)</f>
        <v>0.0001996191985</v>
      </c>
      <c r="Q2271" s="178">
        <f>IF($R$2253&gt;0,'Assumptions (Petroleum)'!$V$13*Model!$R$2253*'Assumptions (Petroleum)'!P$2/10^9,0)</f>
        <v>0.0002035904702</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0.06171981867</v>
      </c>
      <c r="D2307" s="279">
        <f>'Assumptions (Petroleum)'!$V$4*Model!D2255</f>
        <v>0.008226425241</v>
      </c>
      <c r="E2307" s="279">
        <f>'Assumptions (Petroleum)'!$V$4*Model!E2255</f>
        <v>0.008334976415</v>
      </c>
      <c r="F2307" s="279">
        <f>'Assumptions (Petroleum)'!$V$4*Model!F2255</f>
        <v>0.008332183616</v>
      </c>
      <c r="G2307" s="279">
        <f>'Assumptions (Petroleum)'!$V$4*Model!G2255</f>
        <v>0.009400763258</v>
      </c>
      <c r="H2307" s="279">
        <f>'Assumptions (Petroleum)'!$V$4*Model!H2255</f>
        <v>0.008287002566</v>
      </c>
      <c r="I2307" s="279">
        <f>'Assumptions (Petroleum)'!$V$4*Model!I2255</f>
        <v>0.005157576177</v>
      </c>
      <c r="J2307" s="279">
        <f>'Assumptions (Petroleum)'!$V$4*Model!J2255</f>
        <v>0.001733123622</v>
      </c>
      <c r="K2307" s="279">
        <f>'Assumptions (Petroleum)'!$V$4*Model!K2255</f>
        <v>0.001829623945</v>
      </c>
      <c r="L2307" s="279">
        <f>'Assumptions (Petroleum)'!$V$4*Model!L2255</f>
        <v>0.00222973925</v>
      </c>
      <c r="M2307" s="279">
        <f>'Assumptions (Petroleum)'!$V$4*Model!M2255</f>
        <v>0.005483641079</v>
      </c>
      <c r="N2307" s="279">
        <f>'Assumptions (Petroleum)'!$V$4*Model!N2255</f>
        <v>0.004062956712</v>
      </c>
      <c r="O2307" s="279">
        <f>'Assumptions (Petroleum)'!$V$4*Model!O2255</f>
        <v>0.003657268737</v>
      </c>
      <c r="P2307" s="279">
        <f>'Assumptions (Petroleum)'!$V$4*Model!P2255</f>
        <v>0.0003250941233</v>
      </c>
      <c r="Q2307" s="279">
        <f>'Assumptions (Petroleum)'!$V$4*Model!Q2255</f>
        <v>0.0001221542821</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0.04114654578</v>
      </c>
      <c r="D2308" s="279">
        <f>'Assumptions (Petroleum)'!$V$5*Model!D2255</f>
        <v>0.005484283494</v>
      </c>
      <c r="E2308" s="279">
        <f>'Assumptions (Petroleum)'!$V$5*Model!E2255</f>
        <v>0.005556650943</v>
      </c>
      <c r="F2308" s="279">
        <f>'Assumptions (Petroleum)'!$V$5*Model!F2255</f>
        <v>0.005554789077</v>
      </c>
      <c r="G2308" s="279">
        <f>'Assumptions (Petroleum)'!$V$5*Model!G2255</f>
        <v>0.006267175505</v>
      </c>
      <c r="H2308" s="279">
        <f>'Assumptions (Petroleum)'!$V$5*Model!H2255</f>
        <v>0.005524668377</v>
      </c>
      <c r="I2308" s="279">
        <f>'Assumptions (Petroleum)'!$V$5*Model!I2255</f>
        <v>0.003438384118</v>
      </c>
      <c r="J2308" s="279">
        <f>'Assumptions (Petroleum)'!$V$5*Model!J2255</f>
        <v>0.001155415748</v>
      </c>
      <c r="K2308" s="279">
        <f>'Assumptions (Petroleum)'!$V$5*Model!K2255</f>
        <v>0.001219749297</v>
      </c>
      <c r="L2308" s="279">
        <f>'Assumptions (Petroleum)'!$V$5*Model!L2255</f>
        <v>0.001486492833</v>
      </c>
      <c r="M2308" s="279">
        <f>'Assumptions (Petroleum)'!$V$5*Model!M2255</f>
        <v>0.003655760719</v>
      </c>
      <c r="N2308" s="279">
        <f>'Assumptions (Petroleum)'!$V$5*Model!N2255</f>
        <v>0.002708637808</v>
      </c>
      <c r="O2308" s="279">
        <f>'Assumptions (Petroleum)'!$V$5*Model!O2255</f>
        <v>0.002438179158</v>
      </c>
      <c r="P2308" s="279">
        <f>'Assumptions (Petroleum)'!$V$5*Model!P2255</f>
        <v>0.0002167294155</v>
      </c>
      <c r="Q2308" s="279">
        <f>'Assumptions (Petroleum)'!$V$5*Model!Q2255</f>
        <v>0.00008143618809</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-0.001988851059</v>
      </c>
      <c r="D2309" s="177">
        <f t="array" ref="D2309">SUM(IF(ISERROR(D2310:D2360),"",D2310:D2360))</f>
        <v>-0.002612430916</v>
      </c>
      <c r="E2309" s="177">
        <f t="array" ref="E2309">SUM(IF(ISERROR(E2310:E2360),"",E2310:E2360))</f>
        <v>-0.003104139378</v>
      </c>
      <c r="F2309" s="177">
        <f t="array" ref="F2309">SUM(IF(ISERROR(F2310:F2360),"",F2310:F2360))</f>
        <v>-0.003722392894</v>
      </c>
      <c r="G2309" s="177">
        <f t="array" ref="G2309">SUM(IF(ISERROR(G2310:G2360),"",G2310:G2360))</f>
        <v>-0.004229081667</v>
      </c>
      <c r="H2309" s="177">
        <f t="array" ref="H2309">SUM(IF(ISERROR(H2310:H2360),"",H2310:H2360))</f>
        <v>-0.004808206643</v>
      </c>
      <c r="I2309" s="177">
        <f t="array" ref="I2309">SUM(IF(ISERROR(I2310:I2360),"",I2310:I2360))</f>
        <v>-0.005511700778</v>
      </c>
      <c r="J2309" s="177">
        <f t="array" ref="J2309">SUM(IF(ISERROR(J2310:J2360),"",J2310:J2360))</f>
        <v>-0.006253921216</v>
      </c>
      <c r="K2309" s="177">
        <f t="array" ref="K2309">SUM(IF(ISERROR(K2310:K2360),"",K2310:K2360))</f>
        <v>-0.006764289309</v>
      </c>
      <c r="L2309" s="177">
        <f t="array" ref="L2309">SUM(IF(ISERROR(L2310:L2360),"",L2310:L2360))</f>
        <v>-0.007113594589</v>
      </c>
      <c r="M2309" s="177">
        <f t="array" ref="M2309">SUM(IF(ISERROR(M2310:M2360),"",M2310:M2360))</f>
        <v>-0.007451490332</v>
      </c>
      <c r="N2309" s="177">
        <f t="array" ref="N2309">SUM(IF(ISERROR(N2310:N2360),"",N2310:N2360))</f>
        <v>-0.008040690715</v>
      </c>
      <c r="O2309" s="177">
        <f t="array" ref="O2309">SUM(IF(ISERROR(O2310:O2360),"",O2310:O2360))</f>
        <v>-0.008504886885</v>
      </c>
      <c r="P2309" s="177">
        <f t="array" ref="P2309">SUM(IF(ISERROR(P2310:P2360),"",P2310:P2360))</f>
        <v>-0.009372649169</v>
      </c>
      <c r="Q2309" s="177">
        <f t="array" ref="Q2309">SUM(IF(ISERROR(Q2310:Q2360),"",Q2310:Q2360))</f>
        <v>-0.009846373022</v>
      </c>
      <c r="R2309" s="177">
        <f t="array" ref="R2309">SUM(IF(ISERROR(R2310:R2360),"",R2310:R2360))</f>
        <v>-0.00634159785</v>
      </c>
      <c r="S2309" s="177">
        <f t="array" ref="S2309">SUM(IF(ISERROR(S2310:S2360),"",S2310:S2360))</f>
        <v>-0.005581480213</v>
      </c>
      <c r="T2309" s="177">
        <f t="array" ref="T2309">SUM(IF(ISERROR(T2310:T2360),"",T2310:T2360))</f>
        <v>-0.00510919356</v>
      </c>
      <c r="U2309" s="177">
        <f t="array" ref="U2309">SUM(IF(ISERROR(U2310:U2360),"",U2310:U2360))</f>
        <v>-0.004407486102</v>
      </c>
      <c r="V2309" s="177">
        <f t="array" ref="V2309">SUM(IF(ISERROR(V2310:V2360),"",V2310:V2360))</f>
        <v>-0.003955143383</v>
      </c>
      <c r="W2309" s="177">
        <f t="array" ref="W2309">SUM(IF(ISERROR(W2310:W2360),"",W2310:W2360))</f>
        <v>-0.003384291774</v>
      </c>
      <c r="X2309" s="177">
        <f t="array" ref="X2309">SUM(IF(ISERROR(X2310:X2360),"",X2310:X2360))</f>
        <v>-0.002592031255</v>
      </c>
      <c r="Y2309" s="177">
        <f t="array" ref="Y2309">SUM(IF(ISERROR(Y2310:Y2360),"",Y2310:Y2360))</f>
        <v>-0.001751486335</v>
      </c>
      <c r="Z2309" s="177">
        <f t="array" ref="Z2309">SUM(IF(ISERROR(Z2310:Z2360),"",Z2310:Z2360))</f>
        <v>-0.001406808578</v>
      </c>
      <c r="AA2309" s="177">
        <f t="array" ref="AA2309">SUM(IF(ISERROR(AA2310:AA2360),"",AA2310:AA2360))</f>
        <v>-0.001417463546</v>
      </c>
      <c r="AB2309" s="177">
        <f t="array" ref="AB2309">SUM(IF(ISERROR(AB2310:AB2360),"",AB2310:AB2360))</f>
        <v>-0.001484793064</v>
      </c>
      <c r="AC2309" s="177">
        <f t="array" ref="AC2309">SUM(IF(ISERROR(AC2310:AC2360),"",AC2310:AC2360))</f>
        <v>-0.001083422248</v>
      </c>
      <c r="AD2309" s="177">
        <f t="array" ref="AD2309">SUM(IF(ISERROR(AD2310:AD2360),"",AD2310:AD2360))</f>
        <v>-0.0009698722748</v>
      </c>
      <c r="AE2309" s="177">
        <f t="array" ref="AE2309">SUM(IF(ISERROR(AE2310:AE2360),"",AE2310:AE2360))</f>
        <v>-0.00008564202885</v>
      </c>
      <c r="AF2309" s="177">
        <f t="array" ref="AF2309">SUM(IF(ISERROR(AF2310:AF2360),"",AF2310:AF2360))</f>
        <v>-0.00003249554653</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-0.001988851059</v>
      </c>
      <c r="D2310" s="177">
        <f>IF($C$2253&gt;0,PPMT('Assumptions (Petroleum)'!$V$6,Model!X$1,'Assumptions (Petroleum)'!$V$9,'Assumptions (Petroleum)'!$V$4*Model!$C$2253*'Assumptions (Petroleum)'!$B$2/10^9),0)</f>
        <v>-0.002083321484</v>
      </c>
      <c r="E2310" s="177">
        <f>IF($C$2253&gt;0,PPMT('Assumptions (Petroleum)'!$V$6,Model!Y$1,'Assumptions (Petroleum)'!$V$9,'Assumptions (Petroleum)'!$V$4*Model!$C$2253*'Assumptions (Petroleum)'!$B$2/10^9),0)</f>
        <v>-0.002182279254</v>
      </c>
      <c r="F2310" s="177">
        <f>IF($C$2253&gt;0,PPMT('Assumptions (Petroleum)'!$V$6,Model!Z$1,'Assumptions (Petroleum)'!$V$9,'Assumptions (Petroleum)'!$V$4*Model!$C$2253*'Assumptions (Petroleum)'!$B$2/10^9),0)</f>
        <v>-0.002285937519</v>
      </c>
      <c r="G2310" s="177">
        <f>IF($C$2253&gt;0,PPMT('Assumptions (Petroleum)'!$V$6,Model!AA$1,'Assumptions (Petroleum)'!$V$9,'Assumptions (Petroleum)'!$V$4*Model!$C$2253*'Assumptions (Petroleum)'!$B$2/10^9),0)</f>
        <v>-0.002394519551</v>
      </c>
      <c r="H2310" s="177">
        <f>IF($C$2253&gt;0,PPMT('Assumptions (Petroleum)'!$V$6,Model!AB$1,'Assumptions (Petroleum)'!$V$9,'Assumptions (Petroleum)'!$V$4*Model!$C$2253*'Assumptions (Petroleum)'!$B$2/10^9),0)</f>
        <v>-0.00250825923</v>
      </c>
      <c r="I2310" s="177">
        <f>IF($C$2253&gt;0,PPMT('Assumptions (Petroleum)'!$V$6,Model!AC$1,'Assumptions (Petroleum)'!$V$9,'Assumptions (Petroleum)'!$V$4*Model!$C$2253*'Assumptions (Petroleum)'!$B$2/10^9),0)</f>
        <v>-0.002627401543</v>
      </c>
      <c r="J2310" s="177">
        <f>IF($C$2253&gt;0,PPMT('Assumptions (Petroleum)'!$V$6,Model!AD$1,'Assumptions (Petroleum)'!$V$9,'Assumptions (Petroleum)'!$V$4*Model!$C$2253*'Assumptions (Petroleum)'!$B$2/10^9),0)</f>
        <v>-0.002752203116</v>
      </c>
      <c r="K2310" s="177">
        <f>IF($C$2253&gt;0,PPMT('Assumptions (Petroleum)'!$V$6,Model!AE$1,'Assumptions (Petroleum)'!$V$9,'Assumptions (Petroleum)'!$V$4*Model!$C$2253*'Assumptions (Petroleum)'!$B$2/10^9),0)</f>
        <v>-0.002882932764</v>
      </c>
      <c r="L2310" s="177">
        <f>IF($C$2253&gt;0,PPMT('Assumptions (Petroleum)'!$V$6,Model!AF$1,'Assumptions (Petroleum)'!$V$9,'Assumptions (Petroleum)'!$V$4*Model!$C$2253*'Assumptions (Petroleum)'!$B$2/10^9),0)</f>
        <v>-0.003019872071</v>
      </c>
      <c r="M2310" s="177">
        <f>IF($C$2253&gt;0,PPMT('Assumptions (Petroleum)'!$V$6,Model!AG$1,'Assumptions (Petroleum)'!$V$9,'Assumptions (Petroleum)'!$V$4*Model!$C$2253*'Assumptions (Petroleum)'!$B$2/10^9),0)</f>
        <v>-0.003163315994</v>
      </c>
      <c r="N2310" s="177">
        <f>IF($C$2253&gt;0,PPMT('Assumptions (Petroleum)'!$V$6,Model!AH$1,'Assumptions (Petroleum)'!$V$9,'Assumptions (Petroleum)'!$V$4*Model!$C$2253*'Assumptions (Petroleum)'!$B$2/10^9),0)</f>
        <v>-0.003313573504</v>
      </c>
      <c r="O2310" s="177">
        <f>IF($C$2253&gt;0,PPMT('Assumptions (Petroleum)'!$V$6,Model!AI$1,'Assumptions (Petroleum)'!$V$9,'Assumptions (Petroleum)'!$V$4*Model!$C$2253*'Assumptions (Petroleum)'!$B$2/10^9),0)</f>
        <v>-0.003470968245</v>
      </c>
      <c r="P2310" s="177">
        <f>IF($C$2253&gt;0,PPMT('Assumptions (Petroleum)'!$V$6,Model!AJ$1,'Assumptions (Petroleum)'!$V$9,'Assumptions (Petroleum)'!$V$4*Model!$C$2253*'Assumptions (Petroleum)'!$B$2/10^9),0)</f>
        <v>-0.003635839237</v>
      </c>
      <c r="Q2310" s="177">
        <f>IF($C$2253&gt;0,PPMT('Assumptions (Petroleum)'!$V$6,Model!AK$1,'Assumptions (Petroleum)'!$V$9,'Assumptions (Petroleum)'!$V$4*Model!$C$2253*'Assumptions (Petroleum)'!$B$2/10^9),0)</f>
        <v>-0.003808541601</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-0.0005291094326</v>
      </c>
      <c r="E2311" s="177">
        <f>IF($D$2253&gt;0,PPMT('Assumptions (Petroleum)'!$V$6,Model!X$1,'Assumptions (Petroleum)'!$V$9,'Assumptions (Petroleum)'!$V$4*Model!$D$2253*'Assumptions (Petroleum)'!$B$2/10^9),0)</f>
        <v>-0.0005542421306</v>
      </c>
      <c r="F2311" s="177">
        <f>IF($D$2253&gt;0,PPMT('Assumptions (Petroleum)'!$V$6,Model!Y$1,'Assumptions (Petroleum)'!$V$9,'Assumptions (Petroleum)'!$V$4*Model!$D$2253*'Assumptions (Petroleum)'!$B$2/10^9),0)</f>
        <v>-0.0005805686318</v>
      </c>
      <c r="G2311" s="177">
        <f>IF($D$2253&gt;0,PPMT('Assumptions (Petroleum)'!$V$6,Model!Z$1,'Assumptions (Petroleum)'!$V$9,'Assumptions (Petroleum)'!$V$4*Model!$D$2253*'Assumptions (Petroleum)'!$B$2/10^9),0)</f>
        <v>-0.0006081456418</v>
      </c>
      <c r="H2311" s="177">
        <f>IF($D$2253&gt;0,PPMT('Assumptions (Petroleum)'!$V$6,Model!AA$1,'Assumptions (Petroleum)'!$V$9,'Assumptions (Petroleum)'!$V$4*Model!$D$2253*'Assumptions (Petroleum)'!$B$2/10^9),0)</f>
        <v>-0.0006370325598</v>
      </c>
      <c r="I2311" s="177">
        <f>IF($D$2253&gt;0,PPMT('Assumptions (Petroleum)'!$V$6,Model!AB$1,'Assumptions (Petroleum)'!$V$9,'Assumptions (Petroleum)'!$V$4*Model!$D$2253*'Assumptions (Petroleum)'!$B$2/10^9),0)</f>
        <v>-0.0006672916064</v>
      </c>
      <c r="J2311" s="177">
        <f>IF($D$2253&gt;0,PPMT('Assumptions (Petroleum)'!$V$6,Model!AC$1,'Assumptions (Petroleum)'!$V$9,'Assumptions (Petroleum)'!$V$4*Model!$D$2253*'Assumptions (Petroleum)'!$B$2/10^9),0)</f>
        <v>-0.0006989879577</v>
      </c>
      <c r="K2311" s="177">
        <f>IF($D$2253&gt;0,PPMT('Assumptions (Petroleum)'!$V$6,Model!AD$1,'Assumptions (Petroleum)'!$V$9,'Assumptions (Petroleum)'!$V$4*Model!$D$2253*'Assumptions (Petroleum)'!$B$2/10^9),0)</f>
        <v>-0.0007321898857</v>
      </c>
      <c r="L2311" s="177">
        <f>IF($D$2253&gt;0,PPMT('Assumptions (Petroleum)'!$V$6,Model!AE$1,'Assumptions (Petroleum)'!$V$9,'Assumptions (Petroleum)'!$V$4*Model!$D$2253*'Assumptions (Petroleum)'!$B$2/10^9),0)</f>
        <v>-0.0007669689053</v>
      </c>
      <c r="M2311" s="177">
        <f>IF($D$2253&gt;0,PPMT('Assumptions (Petroleum)'!$V$6,Model!AF$1,'Assumptions (Petroleum)'!$V$9,'Assumptions (Petroleum)'!$V$4*Model!$D$2253*'Assumptions (Petroleum)'!$B$2/10^9),0)</f>
        <v>-0.0008033999283</v>
      </c>
      <c r="N2311" s="177">
        <f>IF($D$2253&gt;0,PPMT('Assumptions (Petroleum)'!$V$6,Model!AG$1,'Assumptions (Petroleum)'!$V$9,'Assumptions (Petroleum)'!$V$4*Model!$D$2253*'Assumptions (Petroleum)'!$B$2/10^9),0)</f>
        <v>-0.0008415614249</v>
      </c>
      <c r="O2311" s="177">
        <f>IF($D$2253&gt;0,PPMT('Assumptions (Petroleum)'!$V$6,Model!AH$1,'Assumptions (Petroleum)'!$V$9,'Assumptions (Petroleum)'!$V$4*Model!$D$2253*'Assumptions (Petroleum)'!$B$2/10^9),0)</f>
        <v>-0.0008815355925</v>
      </c>
      <c r="P2311" s="177">
        <f>IF($D$2253&gt;0,PPMT('Assumptions (Petroleum)'!$V$6,Model!AI$1,'Assumptions (Petroleum)'!$V$9,'Assumptions (Petroleum)'!$V$4*Model!$D$2253*'Assumptions (Petroleum)'!$B$2/10^9),0)</f>
        <v>-0.0009234085332</v>
      </c>
      <c r="Q2311" s="177">
        <f>IF($D$2253&gt;0,PPMT('Assumptions (Petroleum)'!$V$6,Model!AJ$1,'Assumptions (Petroleum)'!$V$9,'Assumptions (Petroleum)'!$V$4*Model!$D$2253*'Assumptions (Petroleum)'!$B$2/10^9),0)</f>
        <v>-0.0009672704385</v>
      </c>
      <c r="R2311" s="177">
        <f>IF($D$2253&gt;0,PPMT('Assumptions (Petroleum)'!$V$6,Model!AK$1,'Assumptions (Petroleum)'!$V$9,'Assumptions (Petroleum)'!$V$4*Model!$D$2253*'Assumptions (Petroleum)'!$B$2/10^9),0)</f>
        <v>-0.001013215784</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-0.0003676179932</v>
      </c>
      <c r="F2312" s="160">
        <f>IF($E$2253&gt;0,PPMT('Assumptions (Petroleum)'!$V$6,Model!X$1,'Assumptions (Petroleum)'!$V$9,'Assumptions (Petroleum)'!$V$4*Model!$E$2253*AVERAGE('Assumptions (Petroleum)'!$B$2:$C$2)/10^9),0)</f>
        <v>-0.0003850798479</v>
      </c>
      <c r="G2312" s="160">
        <f>IF($E$2253&gt;0,PPMT('Assumptions (Petroleum)'!$V$6,Model!Y$1,'Assumptions (Petroleum)'!$V$9,'Assumptions (Petroleum)'!$V$4*Model!$E$2253*AVERAGE('Assumptions (Petroleum)'!$B$2:$C$2)/10^9),0)</f>
        <v>-0.0004033711407</v>
      </c>
      <c r="H2312" s="160">
        <f>IF($E$2253&gt;0,PPMT('Assumptions (Petroleum)'!$V$6,Model!Z$1,'Assumptions (Petroleum)'!$V$9,'Assumptions (Petroleum)'!$V$4*Model!$E$2253*AVERAGE('Assumptions (Petroleum)'!$B$2:$C$2)/10^9),0)</f>
        <v>-0.0004225312699</v>
      </c>
      <c r="I2312" s="160">
        <f>IF($E$2253&gt;0,PPMT('Assumptions (Petroleum)'!$V$6,Model!AA$1,'Assumptions (Petroleum)'!$V$9,'Assumptions (Petroleum)'!$V$4*Model!$E$2253*AVERAGE('Assumptions (Petroleum)'!$B$2:$C$2)/10^9),0)</f>
        <v>-0.0004426015052</v>
      </c>
      <c r="J2312" s="160">
        <f>IF($E$2253&gt;0,PPMT('Assumptions (Petroleum)'!$V$6,Model!AB$1,'Assumptions (Petroleum)'!$V$9,'Assumptions (Petroleum)'!$V$4*Model!$E$2253*AVERAGE('Assumptions (Petroleum)'!$B$2:$C$2)/10^9),0)</f>
        <v>-0.0004636250767</v>
      </c>
      <c r="K2312" s="160">
        <f>IF($E$2253&gt;0,PPMT('Assumptions (Petroleum)'!$V$6,Model!AC$1,'Assumptions (Petroleum)'!$V$9,'Assumptions (Petroleum)'!$V$4*Model!$E$2253*AVERAGE('Assumptions (Petroleum)'!$B$2:$C$2)/10^9),0)</f>
        <v>-0.0004856472678</v>
      </c>
      <c r="L2312" s="160">
        <f>IF($E$2253&gt;0,PPMT('Assumptions (Petroleum)'!$V$6,Model!AD$1,'Assumptions (Petroleum)'!$V$9,'Assumptions (Petroleum)'!$V$4*Model!$E$2253*AVERAGE('Assumptions (Petroleum)'!$B$2:$C$2)/10^9),0)</f>
        <v>-0.0005087155131</v>
      </c>
      <c r="M2312" s="160">
        <f>IF($E$2253&gt;0,PPMT('Assumptions (Petroleum)'!$V$6,Model!AE$1,'Assumptions (Petroleum)'!$V$9,'Assumptions (Petroleum)'!$V$4*Model!$E$2253*AVERAGE('Assumptions (Petroleum)'!$B$2:$C$2)/10^9),0)</f>
        <v>-0.0005328794999</v>
      </c>
      <c r="N2312" s="177">
        <f>IF($E$2253&gt;0,PPMT('Assumptions (Petroleum)'!$V$6,Model!AF$1,'Assumptions (Petroleum)'!$V$9,'Assumptions (Petroleum)'!$V$4*Model!$E$2253*AVERAGE('Assumptions (Petroleum)'!$B$2:$C$2)/10^9),0)</f>
        <v>-0.0005581912762</v>
      </c>
      <c r="O2312" s="160">
        <f>IF($E$2253&gt;0,PPMT('Assumptions (Petroleum)'!$V$6,Model!AG$1,'Assumptions (Petroleum)'!$V$9,'Assumptions (Petroleum)'!$V$4*Model!$E$2253*AVERAGE('Assumptions (Petroleum)'!$B$2:$C$2)/10^9),0)</f>
        <v>-0.0005847053618</v>
      </c>
      <c r="P2312" s="160">
        <f>IF($E$2253&gt;0,PPMT('Assumptions (Petroleum)'!$V$6,Model!AH$1,'Assumptions (Petroleum)'!$V$9,'Assumptions (Petroleum)'!$V$4*Model!$E$2253*AVERAGE('Assumptions (Petroleum)'!$B$2:$C$2)/10^9),0)</f>
        <v>-0.0006124788665</v>
      </c>
      <c r="Q2312" s="160">
        <f>IF($E$2253&gt;0,PPMT('Assumptions (Petroleum)'!$V$6,Model!AI$1,'Assumptions (Petroleum)'!$V$9,'Assumptions (Petroleum)'!$V$4*Model!$E$2253*AVERAGE('Assumptions (Petroleum)'!$B$2:$C$2)/10^9),0)</f>
        <v>-0.0006415716126</v>
      </c>
      <c r="R2312" s="160">
        <f>IF($E$2253&gt;0,PPMT('Assumptions (Petroleum)'!$V$6,Model!AJ$1,'Assumptions (Petroleum)'!$V$9,'Assumptions (Petroleum)'!$V$4*Model!$E$2253*AVERAGE('Assumptions (Petroleum)'!$B$2:$C$2)/10^9),0)</f>
        <v>-0.0006720462642</v>
      </c>
      <c r="S2312" s="160">
        <f>IF($E$2253&gt;0,PPMT('Assumptions (Petroleum)'!$V$6,Model!AK$1,'Assumptions (Petroleum)'!$V$9,'Assumptions (Petroleum)'!$V$4*Model!$E$2253*AVERAGE('Assumptions (Petroleum)'!$B$2:$C$2)/10^9),0)</f>
        <v>-0.0007039684618</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-0.000470806895</v>
      </c>
      <c r="G2313" s="160">
        <f>IF($F$2253&gt;0,PPMT('Assumptions (Petroleum)'!$V$6,Model!X$1,'Assumptions (Petroleum)'!$V$9,'Assumptions (Petroleum)'!$V$4*Model!$F$2253*AVERAGE('Assumptions (Petroleum)'!$B$2:$D$2)/10^9),0)</f>
        <v>-0.0004931702225</v>
      </c>
      <c r="H2313" s="160">
        <f>IF($F$2253&gt;0,PPMT('Assumptions (Petroleum)'!$V$6,Model!Y$1,'Assumptions (Petroleum)'!$V$9,'Assumptions (Petroleum)'!$V$4*Model!$F$2253*AVERAGE('Assumptions (Petroleum)'!$B$2:$D$2)/10^9),0)</f>
        <v>-0.0005165958081</v>
      </c>
      <c r="I2313" s="160">
        <f>IF($F$2253&gt;0,PPMT('Assumptions (Petroleum)'!$V$6,Model!Z$1,'Assumptions (Petroleum)'!$V$9,'Assumptions (Petroleum)'!$V$4*Model!$F$2253*AVERAGE('Assumptions (Petroleum)'!$B$2:$D$2)/10^9),0)</f>
        <v>-0.0005411341089</v>
      </c>
      <c r="J2313" s="160">
        <f>IF($F$2253&gt;0,PPMT('Assumptions (Petroleum)'!$V$6,Model!AA$1,'Assumptions (Petroleum)'!$V$9,'Assumptions (Petroleum)'!$V$4*Model!$F$2253*AVERAGE('Assumptions (Petroleum)'!$B$2:$D$2)/10^9),0)</f>
        <v>-0.0005668379791</v>
      </c>
      <c r="K2313" s="160">
        <f>IF($F$2253&gt;0,PPMT('Assumptions (Petroleum)'!$V$6,Model!AB$1,'Assumptions (Petroleum)'!$V$9,'Assumptions (Petroleum)'!$V$4*Model!$F$2253*AVERAGE('Assumptions (Petroleum)'!$B$2:$D$2)/10^9),0)</f>
        <v>-0.0005937627831</v>
      </c>
      <c r="L2313" s="160">
        <f>IF($F$2253&gt;0,PPMT('Assumptions (Petroleum)'!$V$6,Model!AC$1,'Assumptions (Petroleum)'!$V$9,'Assumptions (Petroleum)'!$V$4*Model!$F$2253*AVERAGE('Assumptions (Petroleum)'!$B$2:$D$2)/10^9),0)</f>
        <v>-0.0006219665153</v>
      </c>
      <c r="M2313" s="160">
        <f>IF($F$2253&gt;0,PPMT('Assumptions (Petroleum)'!$V$6,Model!AD$1,'Assumptions (Petroleum)'!$V$9,'Assumptions (Petroleum)'!$V$4*Model!$F$2253*AVERAGE('Assumptions (Petroleum)'!$B$2:$D$2)/10^9),0)</f>
        <v>-0.0006515099248</v>
      </c>
      <c r="N2313" s="177">
        <f>IF($F$2253&gt;0,PPMT('Assumptions (Petroleum)'!$V$6,Model!AE$1,'Assumptions (Petroleum)'!$V$9,'Assumptions (Petroleum)'!$V$4*Model!$F$2253*AVERAGE('Assumptions (Petroleum)'!$B$2:$D$2)/10^9),0)</f>
        <v>-0.0006824566462</v>
      </c>
      <c r="O2313" s="160">
        <f>IF($F$2253&gt;0,PPMT('Assumptions (Petroleum)'!$V$6,Model!AF$1,'Assumptions (Petroleum)'!$V$9,'Assumptions (Petroleum)'!$V$4*Model!$F$2253*AVERAGE('Assumptions (Petroleum)'!$B$2:$D$2)/10^9),0)</f>
        <v>-0.0007148733369</v>
      </c>
      <c r="P2313" s="160">
        <f>IF($F$2253&gt;0,PPMT('Assumptions (Petroleum)'!$V$6,Model!AG$1,'Assumptions (Petroleum)'!$V$9,'Assumptions (Petroleum)'!$V$4*Model!$F$2253*AVERAGE('Assumptions (Petroleum)'!$B$2:$D$2)/10^9),0)</f>
        <v>-0.0007488298204</v>
      </c>
      <c r="Q2313" s="160">
        <f>IF($F$2253&gt;0,PPMT('Assumptions (Petroleum)'!$V$6,Model!AH$1,'Assumptions (Petroleum)'!$V$9,'Assumptions (Petroleum)'!$V$4*Model!$F$2253*AVERAGE('Assumptions (Petroleum)'!$B$2:$D$2)/10^9),0)</f>
        <v>-0.0007843992369</v>
      </c>
      <c r="R2313" s="160">
        <f>IF($F$2253&gt;0,PPMT('Assumptions (Petroleum)'!$V$6,Model!AI$1,'Assumptions (Petroleum)'!$V$9,'Assumptions (Petroleum)'!$V$4*Model!$F$2253*AVERAGE('Assumptions (Petroleum)'!$B$2:$D$2)/10^9),0)</f>
        <v>-0.0008216582006</v>
      </c>
      <c r="S2313" s="160">
        <f>IF($F$2253&gt;0,PPMT('Assumptions (Petroleum)'!$V$6,Model!AJ$1,'Assumptions (Petroleum)'!$V$9,'Assumptions (Petroleum)'!$V$4*Model!$F$2253*AVERAGE('Assumptions (Petroleum)'!$B$2:$D$2)/10^9),0)</f>
        <v>-0.0008606869652</v>
      </c>
      <c r="T2313" s="160">
        <f>IF($F$2253&gt;0,PPMT('Assumptions (Petroleum)'!$V$6,Model!AK$1,'Assumptions (Petroleum)'!$V$9,'Assumptions (Petroleum)'!$V$4*Model!$F$2253*AVERAGE('Assumptions (Petroleum)'!$B$2:$D$2)/10^9),0)</f>
        <v>-0.000901569596</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-0.0003298751114</v>
      </c>
      <c r="H2314" s="160">
        <f>IF($G$2253&gt;0,PPMT('Assumptions (Petroleum)'!$V$6,Model!X$1,'Assumptions (Petroleum)'!$V$9,'Assumptions (Petroleum)'!$V$4*Model!$G$2253*AVERAGE('Assumptions (Petroleum)'!$C$2:$E$2)/10^9),0)</f>
        <v>-0.0003455441792</v>
      </c>
      <c r="I2314" s="160">
        <f>IF($G$2253&gt;0,PPMT('Assumptions (Petroleum)'!$V$6,Model!Y$1,'Assumptions (Petroleum)'!$V$9,'Assumptions (Petroleum)'!$V$4*Model!$G$2253*AVERAGE('Assumptions (Petroleum)'!$C$2:$E$2)/10^9),0)</f>
        <v>-0.0003619575277</v>
      </c>
      <c r="J2314" s="160">
        <f>IF($G$2253&gt;0,PPMT('Assumptions (Petroleum)'!$V$6,Model!Z$1,'Assumptions (Petroleum)'!$V$9,'Assumptions (Petroleum)'!$V$4*Model!$G$2253*AVERAGE('Assumptions (Petroleum)'!$C$2:$E$2)/10^9),0)</f>
        <v>-0.0003791505103</v>
      </c>
      <c r="K2314" s="160">
        <f>IF($G$2253&gt;0,PPMT('Assumptions (Petroleum)'!$V$6,Model!AA$1,'Assumptions (Petroleum)'!$V$9,'Assumptions (Petroleum)'!$V$4*Model!$G$2253*AVERAGE('Assumptions (Petroleum)'!$C$2:$E$2)/10^9),0)</f>
        <v>-0.0003971601595</v>
      </c>
      <c r="L2314" s="160">
        <f>IF($G$2253&gt;0,PPMT('Assumptions (Petroleum)'!$V$6,Model!AB$1,'Assumptions (Petroleum)'!$V$9,'Assumptions (Petroleum)'!$V$4*Model!$G$2253*AVERAGE('Assumptions (Petroleum)'!$C$2:$E$2)/10^9),0)</f>
        <v>-0.0004160252671</v>
      </c>
      <c r="M2314" s="160">
        <f>IF($G$2253&gt;0,PPMT('Assumptions (Petroleum)'!$V$6,Model!AC$1,'Assumptions (Petroleum)'!$V$9,'Assumptions (Petroleum)'!$V$4*Model!$G$2253*AVERAGE('Assumptions (Petroleum)'!$C$2:$E$2)/10^9),0)</f>
        <v>-0.0004357864673</v>
      </c>
      <c r="N2314" s="160">
        <f>IF($G$2253&gt;0,PPMT('Assumptions (Petroleum)'!$V$6,Model!AD$1,'Assumptions (Petroleum)'!$V$9,'Assumptions (Petroleum)'!$V$4*Model!$G$2253*AVERAGE('Assumptions (Petroleum)'!$C$2:$E$2)/10^9),0)</f>
        <v>-0.0004564863245</v>
      </c>
      <c r="O2314" s="160">
        <f>IF($G$2253&gt;0,PPMT('Assumptions (Petroleum)'!$V$6,Model!AE$1,'Assumptions (Petroleum)'!$V$9,'Assumptions (Petroleum)'!$V$4*Model!$G$2253*AVERAGE('Assumptions (Petroleum)'!$C$2:$E$2)/10^9),0)</f>
        <v>-0.0004781694249</v>
      </c>
      <c r="P2314" s="160">
        <f>IF($G$2253&gt;0,PPMT('Assumptions (Petroleum)'!$V$6,Model!AF$1,'Assumptions (Petroleum)'!$V$9,'Assumptions (Petroleum)'!$V$4*Model!$G$2253*AVERAGE('Assumptions (Petroleum)'!$C$2:$E$2)/10^9),0)</f>
        <v>-0.0005008824726</v>
      </c>
      <c r="Q2314" s="160">
        <f>IF($G$2253&gt;0,PPMT('Assumptions (Petroleum)'!$V$6,Model!AG$1,'Assumptions (Petroleum)'!$V$9,'Assumptions (Petroleum)'!$V$4*Model!$G$2253*AVERAGE('Assumptions (Petroleum)'!$C$2:$E$2)/10^9),0)</f>
        <v>-0.00052467439</v>
      </c>
      <c r="R2314" s="160">
        <f>IF($G$2253&gt;0,PPMT('Assumptions (Petroleum)'!$V$6,Model!AH$1,'Assumptions (Petroleum)'!$V$9,'Assumptions (Petroleum)'!$V$4*Model!$G$2253*AVERAGE('Assumptions (Petroleum)'!$C$2:$E$2)/10^9),0)</f>
        <v>-0.0005495964236</v>
      </c>
      <c r="S2314" s="160">
        <f>IF($G$2253&gt;0,PPMT('Assumptions (Petroleum)'!$V$6,Model!AI$1,'Assumptions (Petroleum)'!$V$9,'Assumptions (Petroleum)'!$V$4*Model!$G$2253*AVERAGE('Assumptions (Petroleum)'!$C$2:$E$2)/10^9),0)</f>
        <v>-0.0005757022537</v>
      </c>
      <c r="T2314" s="160">
        <f>IF($G$2253&gt;0,PPMT('Assumptions (Petroleum)'!$V$6,Model!AJ$1,'Assumptions (Petroleum)'!$V$9,'Assumptions (Petroleum)'!$V$4*Model!$G$2253*AVERAGE('Assumptions (Petroleum)'!$C$2:$E$2)/10^9),0)</f>
        <v>-0.0006030481107</v>
      </c>
      <c r="U2314" s="160">
        <f>IF($G$2253&gt;0,PPMT('Assumptions (Petroleum)'!$V$6,Model!AK$1,'Assumptions (Petroleum)'!$V$9,'Assumptions (Petroleum)'!$V$4*Model!$G$2253*AVERAGE('Assumptions (Petroleum)'!$C$2:$E$2)/10^9),0)</f>
        <v>-0.000631692896</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-0.0003782435964</v>
      </c>
      <c r="I2315" s="160">
        <f>IF($H$2253&gt;0,PPMT('Assumptions (Petroleum)'!$V$6,Model!X$1,'Assumptions (Petroleum)'!$V$9,'Assumptions (Petroleum)'!$V$4*Model!$H$2253*AVERAGE('Assumptions (Petroleum)'!$D$2:$F$2)/10^9),0)</f>
        <v>-0.0003962101672</v>
      </c>
      <c r="J2315" s="160">
        <f>IF($H$2253&gt;0,PPMT('Assumptions (Petroleum)'!$V$6,Model!Y$1,'Assumptions (Petroleum)'!$V$9,'Assumptions (Petroleum)'!$V$4*Model!$H$2253*AVERAGE('Assumptions (Petroleum)'!$D$2:$F$2)/10^9),0)</f>
        <v>-0.0004150301501</v>
      </c>
      <c r="K2315" s="160">
        <f>IF($H$2253&gt;0,PPMT('Assumptions (Petroleum)'!$V$6,Model!Z$1,'Assumptions (Petroleum)'!$V$9,'Assumptions (Petroleum)'!$V$4*Model!$H$2253*AVERAGE('Assumptions (Petroleum)'!$D$2:$F$2)/10^9),0)</f>
        <v>-0.0004347440823</v>
      </c>
      <c r="L2315" s="160">
        <f>IF($H$2253&gt;0,PPMT('Assumptions (Petroleum)'!$V$6,Model!AA$1,'Assumptions (Petroleum)'!$V$9,'Assumptions (Petroleum)'!$V$4*Model!$H$2253*AVERAGE('Assumptions (Petroleum)'!$D$2:$F$2)/10^9),0)</f>
        <v>-0.0004553944262</v>
      </c>
      <c r="M2315" s="160">
        <f>IF($H$2253&gt;0,PPMT('Assumptions (Petroleum)'!$V$6,Model!AB$1,'Assumptions (Petroleum)'!$V$9,'Assumptions (Petroleum)'!$V$4*Model!$H$2253*AVERAGE('Assumptions (Petroleum)'!$D$2:$F$2)/10^9),0)</f>
        <v>-0.0004770256614</v>
      </c>
      <c r="N2315" s="160">
        <f>IF($H$2253&gt;0,PPMT('Assumptions (Petroleum)'!$V$6,Model!AC$1,'Assumptions (Petroleum)'!$V$9,'Assumptions (Petroleum)'!$V$4*Model!$H$2253*AVERAGE('Assumptions (Petroleum)'!$D$2:$F$2)/10^9),0)</f>
        <v>-0.0004996843803</v>
      </c>
      <c r="O2315" s="160">
        <f>IF($H$2253&gt;0,PPMT('Assumptions (Petroleum)'!$V$6,Model!AD$1,'Assumptions (Petroleum)'!$V$9,'Assumptions (Petroleum)'!$V$4*Model!$H$2253*AVERAGE('Assumptions (Petroleum)'!$D$2:$F$2)/10^9),0)</f>
        <v>-0.0005234193884</v>
      </c>
      <c r="P2315" s="160">
        <f>IF($H$2253&gt;0,PPMT('Assumptions (Petroleum)'!$V$6,Model!AE$1,'Assumptions (Petroleum)'!$V$9,'Assumptions (Petroleum)'!$V$4*Model!$H$2253*AVERAGE('Assumptions (Petroleum)'!$D$2:$F$2)/10^9),0)</f>
        <v>-0.0005482818094</v>
      </c>
      <c r="Q2315" s="160">
        <f>IF($H$2253&gt;0,PPMT('Assumptions (Petroleum)'!$V$6,Model!AF$1,'Assumptions (Petroleum)'!$V$9,'Assumptions (Petroleum)'!$V$4*Model!$H$2253*AVERAGE('Assumptions (Petroleum)'!$D$2:$F$2)/10^9),0)</f>
        <v>-0.0005743251953</v>
      </c>
      <c r="R2315" s="160">
        <f>IF($H$2253&gt;0,PPMT('Assumptions (Petroleum)'!$V$6,Model!AG$1,'Assumptions (Petroleum)'!$V$9,'Assumptions (Petroleum)'!$V$4*Model!$H$2253*AVERAGE('Assumptions (Petroleum)'!$D$2:$F$2)/10^9),0)</f>
        <v>-0.0006016056421</v>
      </c>
      <c r="S2315" s="160">
        <f>IF($H$2253&gt;0,PPMT('Assumptions (Petroleum)'!$V$6,Model!AH$1,'Assumptions (Petroleum)'!$V$9,'Assumptions (Petroleum)'!$V$4*Model!$H$2253*AVERAGE('Assumptions (Petroleum)'!$D$2:$F$2)/10^9),0)</f>
        <v>-0.0006301819101</v>
      </c>
      <c r="T2315" s="160">
        <f>IF($H$2253&gt;0,PPMT('Assumptions (Petroleum)'!$V$6,Model!AI$1,'Assumptions (Petroleum)'!$V$9,'Assumptions (Petroleum)'!$V$4*Model!$H$2253*AVERAGE('Assumptions (Petroleum)'!$D$2:$F$2)/10^9),0)</f>
        <v>-0.0006601155508</v>
      </c>
      <c r="U2315" s="160">
        <f>IF($H$2253&gt;0,PPMT('Assumptions (Petroleum)'!$V$6,Model!AJ$1,'Assumptions (Petroleum)'!$V$9,'Assumptions (Petroleum)'!$V$4*Model!$H$2253*AVERAGE('Assumptions (Petroleum)'!$D$2:$F$2)/10^9),0)</f>
        <v>-0.0006914710395</v>
      </c>
      <c r="V2315" s="160">
        <f>IF($H$2253&gt;0,PPMT('Assumptions (Petroleum)'!$V$6,Model!AK$1,'Assumptions (Petroleum)'!$V$9,'Assumptions (Petroleum)'!$V$4*Model!$H$2253*AVERAGE('Assumptions (Petroleum)'!$D$2:$F$2)/10^9),0)</f>
        <v>-0.0007243159138</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-0.0004751043191</v>
      </c>
      <c r="J2316" s="160">
        <f>IF($I$2253&gt;0,PPMT('Assumptions (Petroleum)'!$V$6,Model!X$1,'Assumptions (Petroleum)'!$V$9,'Assumptions (Petroleum)'!$V$4*Model!$I$2253*AVERAGE('Assumptions (Petroleum)'!$E$2:$G$2)/10^9),0)</f>
        <v>-0.0004976717743</v>
      </c>
      <c r="K2316" s="160">
        <f>IF($I$2253&gt;0,PPMT('Assumptions (Petroleum)'!$V$6,Model!Y$1,'Assumptions (Petroleum)'!$V$9,'Assumptions (Petroleum)'!$V$4*Model!$I$2253*AVERAGE('Assumptions (Petroleum)'!$E$2:$G$2)/10^9),0)</f>
        <v>-0.0005213111836</v>
      </c>
      <c r="L2316" s="160">
        <f>IF($I$2253&gt;0,PPMT('Assumptions (Petroleum)'!$V$6,Model!Z$1,'Assumptions (Petroleum)'!$V$9,'Assumptions (Petroleum)'!$V$4*Model!$I$2253*AVERAGE('Assumptions (Petroleum)'!$E$2:$G$2)/10^9),0)</f>
        <v>-0.0005460734648</v>
      </c>
      <c r="M2316" s="160">
        <f>IF($I$2253&gt;0,PPMT('Assumptions (Petroleum)'!$V$6,Model!AA$1,'Assumptions (Petroleum)'!$V$9,'Assumptions (Petroleum)'!$V$4*Model!$I$2253*AVERAGE('Assumptions (Petroleum)'!$E$2:$G$2)/10^9),0)</f>
        <v>-0.0005720119544</v>
      </c>
      <c r="N2316" s="160">
        <f>IF($I$2253&gt;0,PPMT('Assumptions (Petroleum)'!$V$6,Model!AB$1,'Assumptions (Petroleum)'!$V$9,'Assumptions (Petroleum)'!$V$4*Model!$I$2253*AVERAGE('Assumptions (Petroleum)'!$E$2:$G$2)/10^9),0)</f>
        <v>-0.0005991825222</v>
      </c>
      <c r="O2316" s="160">
        <f>IF($I$2253&gt;0,PPMT('Assumptions (Petroleum)'!$V$6,Model!AC$1,'Assumptions (Petroleum)'!$V$9,'Assumptions (Petroleum)'!$V$4*Model!$I$2253*AVERAGE('Assumptions (Petroleum)'!$E$2:$G$2)/10^9),0)</f>
        <v>-0.000627643692</v>
      </c>
      <c r="P2316" s="160">
        <f>IF($I$2253&gt;0,PPMT('Assumptions (Petroleum)'!$V$6,Model!AD$1,'Assumptions (Petroleum)'!$V$9,'Assumptions (Petroleum)'!$V$4*Model!$I$2253*AVERAGE('Assumptions (Petroleum)'!$E$2:$G$2)/10^9),0)</f>
        <v>-0.0006574567674</v>
      </c>
      <c r="Q2316" s="160">
        <f>IF($I$2253&gt;0,PPMT('Assumptions (Petroleum)'!$V$6,Model!AE$1,'Assumptions (Petroleum)'!$V$9,'Assumptions (Petroleum)'!$V$4*Model!$I$2253*AVERAGE('Assumptions (Petroleum)'!$E$2:$G$2)/10^9),0)</f>
        <v>-0.0006886859638</v>
      </c>
      <c r="R2316" s="160">
        <f>IF($I$2253&gt;0,PPMT('Assumptions (Petroleum)'!$V$6,Model!AF$1,'Assumptions (Petroleum)'!$V$9,'Assumptions (Petroleum)'!$V$4*Model!$I$2253*AVERAGE('Assumptions (Petroleum)'!$E$2:$G$2)/10^9),0)</f>
        <v>-0.0007213985471</v>
      </c>
      <c r="S2316" s="160">
        <f>IF($I$2253&gt;0,PPMT('Assumptions (Petroleum)'!$V$6,Model!AG$1,'Assumptions (Petroleum)'!$V$9,'Assumptions (Petroleum)'!$V$4*Model!$I$2253*AVERAGE('Assumptions (Petroleum)'!$E$2:$G$2)/10^9),0)</f>
        <v>-0.0007556649781</v>
      </c>
      <c r="T2316" s="160">
        <f>IF($I$2253&gt;0,PPMT('Assumptions (Petroleum)'!$V$6,Model!AH$1,'Assumptions (Petroleum)'!$V$9,'Assumptions (Petroleum)'!$V$4*Model!$I$2253*AVERAGE('Assumptions (Petroleum)'!$E$2:$G$2)/10^9),0)</f>
        <v>-0.0007915590646</v>
      </c>
      <c r="U2316" s="160">
        <f>IF($I$2253&gt;0,PPMT('Assumptions (Petroleum)'!$V$6,Model!AI$1,'Assumptions (Petroleum)'!$V$9,'Assumptions (Petroleum)'!$V$4*Model!$I$2253*AVERAGE('Assumptions (Petroleum)'!$E$2:$G$2)/10^9),0)</f>
        <v>-0.0008291581201</v>
      </c>
      <c r="V2316" s="160">
        <f>IF($I$2253&gt;0,PPMT('Assumptions (Petroleum)'!$V$6,Model!AJ$1,'Assumptions (Petroleum)'!$V$9,'Assumptions (Petroleum)'!$V$4*Model!$I$2253*AVERAGE('Assumptions (Petroleum)'!$E$2:$G$2)/10^9),0)</f>
        <v>-0.0008685431308</v>
      </c>
      <c r="W2316" s="160">
        <f>IF($I$2253&gt;0,PPMT('Assumptions (Petroleum)'!$V$6,Model!AK$1,'Assumptions (Petroleum)'!$V$9,'Assumptions (Petroleum)'!$V$4*Model!$I$2253*AVERAGE('Assumptions (Petroleum)'!$E$2:$G$2)/10^9),0)</f>
        <v>-0.0009097989296</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-0.0004804146516</v>
      </c>
      <c r="K2317" s="160">
        <f>IF($J$2253&gt;0,PPMT('Assumptions (Petroleum)'!$V$6,Model!X$1,'Assumptions (Petroleum)'!$V$9,'Assumptions (Petroleum)'!$V$4*Model!$J$2253*AVERAGE('Assumptions (Petroleum)'!$F$2:$H$2)/10^9),0)</f>
        <v>-0.0005032343476</v>
      </c>
      <c r="L2317" s="160">
        <f>IF($J$2253&gt;0,PPMT('Assumptions (Petroleum)'!$V$6,Model!Y$1,'Assumptions (Petroleum)'!$V$9,'Assumptions (Petroleum)'!$V$4*Model!$J$2253*AVERAGE('Assumptions (Petroleum)'!$F$2:$H$2)/10^9),0)</f>
        <v>-0.0005271379791</v>
      </c>
      <c r="M2317" s="160">
        <f>IF($J$2253&gt;0,PPMT('Assumptions (Petroleum)'!$V$6,Model!Z$1,'Assumptions (Petroleum)'!$V$9,'Assumptions (Petroleum)'!$V$4*Model!$J$2253*AVERAGE('Assumptions (Petroleum)'!$F$2:$H$2)/10^9),0)</f>
        <v>-0.0005521770331</v>
      </c>
      <c r="N2317" s="160">
        <f>IF($J$2253&gt;0,PPMT('Assumptions (Petroleum)'!$V$6,Model!AA$1,'Assumptions (Petroleum)'!$V$9,'Assumptions (Petroleum)'!$V$4*Model!$J$2253*AVERAGE('Assumptions (Petroleum)'!$F$2:$H$2)/10^9),0)</f>
        <v>-0.0005784054422</v>
      </c>
      <c r="O2317" s="160">
        <f>IF($J$2253&gt;0,PPMT('Assumptions (Petroleum)'!$V$6,Model!AB$1,'Assumptions (Petroleum)'!$V$9,'Assumptions (Petroleum)'!$V$4*Model!$J$2253*AVERAGE('Assumptions (Petroleum)'!$F$2:$H$2)/10^9),0)</f>
        <v>-0.0006058797007</v>
      </c>
      <c r="P2317" s="160">
        <f>IF($J$2253&gt;0,PPMT('Assumptions (Petroleum)'!$V$6,Model!AC$1,'Assumptions (Petroleum)'!$V$9,'Assumptions (Petroleum)'!$V$4*Model!$J$2253*AVERAGE('Assumptions (Petroleum)'!$F$2:$H$2)/10^9),0)</f>
        <v>-0.0006346589865</v>
      </c>
      <c r="Q2317" s="160">
        <f>IF($J$2253&gt;0,PPMT('Assumptions (Petroleum)'!$V$6,Model!AD$1,'Assumptions (Petroleum)'!$V$9,'Assumptions (Petroleum)'!$V$4*Model!$J$2253*AVERAGE('Assumptions (Petroleum)'!$F$2:$H$2)/10^9),0)</f>
        <v>-0.0006648052883</v>
      </c>
      <c r="R2317" s="160">
        <f>IF($J$2253&gt;0,PPMT('Assumptions (Petroleum)'!$V$6,Model!AE$1,'Assumptions (Petroleum)'!$V$9,'Assumptions (Petroleum)'!$V$4*Model!$J$2253*AVERAGE('Assumptions (Petroleum)'!$F$2:$H$2)/10^9),0)</f>
        <v>-0.0006963835395</v>
      </c>
      <c r="S2317" s="160">
        <f>IF($J$2253&gt;0,PPMT('Assumptions (Petroleum)'!$V$6,Model!AF$1,'Assumptions (Petroleum)'!$V$9,'Assumptions (Petroleum)'!$V$4*Model!$J$2253*AVERAGE('Assumptions (Petroleum)'!$F$2:$H$2)/10^9),0)</f>
        <v>-0.0007294617576</v>
      </c>
      <c r="T2317" s="160">
        <f>IF($J$2253&gt;0,PPMT('Assumptions (Petroleum)'!$V$6,Model!AG$1,'Assumptions (Petroleum)'!$V$9,'Assumptions (Petroleum)'!$V$4*Model!$J$2253*AVERAGE('Assumptions (Petroleum)'!$F$2:$H$2)/10^9),0)</f>
        <v>-0.0007641111911</v>
      </c>
      <c r="U2317" s="160">
        <f>IF($J$2253&gt;0,PPMT('Assumptions (Petroleum)'!$V$6,Model!AH$1,'Assumptions (Petroleum)'!$V$9,'Assumptions (Petroleum)'!$V$4*Model!$J$2253*AVERAGE('Assumptions (Petroleum)'!$F$2:$H$2)/10^9),0)</f>
        <v>-0.0008004064727</v>
      </c>
      <c r="V2317" s="160">
        <f>IF($J$2253&gt;0,PPMT('Assumptions (Petroleum)'!$V$6,Model!AI$1,'Assumptions (Petroleum)'!$V$9,'Assumptions (Petroleum)'!$V$4*Model!$J$2253*AVERAGE('Assumptions (Petroleum)'!$F$2:$H$2)/10^9),0)</f>
        <v>-0.0008384257802</v>
      </c>
      <c r="W2317" s="160">
        <f>IF($J$2253&gt;0,PPMT('Assumptions (Petroleum)'!$V$6,Model!AJ$1,'Assumptions (Petroleum)'!$V$9,'Assumptions (Petroleum)'!$V$4*Model!$J$2253*AVERAGE('Assumptions (Petroleum)'!$F$2:$H$2)/10^9),0)</f>
        <v>-0.0008782510047</v>
      </c>
      <c r="X2317" s="160">
        <f>IF($J$2253&gt;0,PPMT('Assumptions (Petroleum)'!$V$6,Model!AK$1,'Assumptions (Petroleum)'!$V$9,'Assumptions (Petroleum)'!$V$4*Model!$J$2253*AVERAGE('Assumptions (Petroleum)'!$F$2:$H$2)/10^9),0)</f>
        <v>-0.0009199679274</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-0.0002133068345</v>
      </c>
      <c r="L2318" s="160">
        <f>IF($K$2253&gt;0,PPMT('Assumptions (Petroleum)'!$V$6,Model!X$1,'Assumptions (Petroleum)'!$V$9,'Assumptions (Petroleum)'!$V$4*Model!$K$2253*AVERAGE('Assumptions (Petroleum)'!$G$2:$I$2)/10^9),0)</f>
        <v>-0.0002234389092</v>
      </c>
      <c r="M2318" s="160">
        <f>IF($K$2253&gt;0,PPMT('Assumptions (Petroleum)'!$V$6,Model!Y$1,'Assumptions (Petroleum)'!$V$9,'Assumptions (Petroleum)'!$V$4*Model!$K$2253*AVERAGE('Assumptions (Petroleum)'!$G$2:$I$2)/10^9),0)</f>
        <v>-0.0002340522574</v>
      </c>
      <c r="N2318" s="160">
        <f>IF($K$2253&gt;0,PPMT('Assumptions (Petroleum)'!$V$6,Model!Z$1,'Assumptions (Petroleum)'!$V$9,'Assumptions (Petroleum)'!$V$4*Model!$K$2253*AVERAGE('Assumptions (Petroleum)'!$G$2:$I$2)/10^9),0)</f>
        <v>-0.0002451697396</v>
      </c>
      <c r="O2318" s="160">
        <f>IF($K$2253&gt;0,PPMT('Assumptions (Petroleum)'!$V$6,Model!AA$1,'Assumptions (Petroleum)'!$V$9,'Assumptions (Petroleum)'!$V$4*Model!$K$2253*AVERAGE('Assumptions (Petroleum)'!$G$2:$I$2)/10^9),0)</f>
        <v>-0.0002568153022</v>
      </c>
      <c r="P2318" s="160">
        <f>IF($K$2253&gt;0,PPMT('Assumptions (Petroleum)'!$V$6,Model!AB$1,'Assumptions (Petroleum)'!$V$9,'Assumptions (Petroleum)'!$V$4*Model!$K$2253*AVERAGE('Assumptions (Petroleum)'!$G$2:$I$2)/10^9),0)</f>
        <v>-0.0002690140291</v>
      </c>
      <c r="Q2318" s="160">
        <f>IF($K$2253&gt;0,PPMT('Assumptions (Petroleum)'!$V$6,Model!AC$1,'Assumptions (Petroleum)'!$V$9,'Assumptions (Petroleum)'!$V$4*Model!$K$2253*AVERAGE('Assumptions (Petroleum)'!$G$2:$I$2)/10^9),0)</f>
        <v>-0.0002817921954</v>
      </c>
      <c r="R2318" s="160">
        <f>IF($K$2253&gt;0,PPMT('Assumptions (Petroleum)'!$V$6,Model!AD$1,'Assumptions (Petroleum)'!$V$9,'Assumptions (Petroleum)'!$V$4*Model!$K$2253*AVERAGE('Assumptions (Petroleum)'!$G$2:$I$2)/10^9),0)</f>
        <v>-0.0002951773247</v>
      </c>
      <c r="S2318" s="160">
        <f>IF($K$2253&gt;0,PPMT('Assumptions (Petroleum)'!$V$6,Model!AE$1,'Assumptions (Petroleum)'!$V$9,'Assumptions (Petroleum)'!$V$4*Model!$K$2253*AVERAGE('Assumptions (Petroleum)'!$G$2:$I$2)/10^9),0)</f>
        <v>-0.0003091982476</v>
      </c>
      <c r="T2318" s="160">
        <f>IF($K$2253&gt;0,PPMT('Assumptions (Petroleum)'!$V$6,Model!AF$1,'Assumptions (Petroleum)'!$V$9,'Assumptions (Petroleum)'!$V$4*Model!$K$2253*AVERAGE('Assumptions (Petroleum)'!$G$2:$I$2)/10^9),0)</f>
        <v>-0.0003238851644</v>
      </c>
      <c r="U2318" s="160">
        <f>IF($K$2253&gt;0,PPMT('Assumptions (Petroleum)'!$V$6,Model!AG$1,'Assumptions (Petroleum)'!$V$9,'Assumptions (Petroleum)'!$V$4*Model!$K$2253*AVERAGE('Assumptions (Petroleum)'!$G$2:$I$2)/10^9),0)</f>
        <v>-0.0003392697097</v>
      </c>
      <c r="V2318" s="160">
        <f>IF($K$2253&gt;0,PPMT('Assumptions (Petroleum)'!$V$6,Model!AH$1,'Assumptions (Petroleum)'!$V$9,'Assumptions (Petroleum)'!$V$4*Model!$K$2253*AVERAGE('Assumptions (Petroleum)'!$G$2:$I$2)/10^9),0)</f>
        <v>-0.0003553850209</v>
      </c>
      <c r="W2318" s="160">
        <f>IF($K$2253&gt;0,PPMT('Assumptions (Petroleum)'!$V$6,Model!AI$1,'Assumptions (Petroleum)'!$V$9,'Assumptions (Petroleum)'!$V$4*Model!$K$2253*AVERAGE('Assumptions (Petroleum)'!$G$2:$I$2)/10^9),0)</f>
        <v>-0.0003722658094</v>
      </c>
      <c r="X2318" s="160">
        <f>IF($K$2253&gt;0,PPMT('Assumptions (Petroleum)'!$V$6,Model!AJ$1,'Assumptions (Petroleum)'!$V$9,'Assumptions (Petroleum)'!$V$4*Model!$K$2253*AVERAGE('Assumptions (Petroleum)'!$G$2:$I$2)/10^9),0)</f>
        <v>-0.0003899484354</v>
      </c>
      <c r="Y2318" s="160">
        <f>IF($K$2253&gt;0,PPMT('Assumptions (Petroleum)'!$V$6,Model!AK$1,'Assumptions (Petroleum)'!$V$9,'Assumptions (Petroleum)'!$V$4*Model!$K$2253*AVERAGE('Assumptions (Petroleum)'!$G$2:$I$2)/10^9),0)</f>
        <v>-0.0004084709861</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-0.00002800153809</v>
      </c>
      <c r="M2319" s="160">
        <f>IF($L$2253&gt;0,PPMT('Assumptions (Petroleum)'!$V$6,Model!X$1,'Assumptions (Petroleum)'!$V$9,'Assumptions (Petroleum)'!$V$4*Model!$L$2253*AVERAGE('Assumptions (Petroleum)'!$H$2:$J$2)/10^9),0)</f>
        <v>-0.00002933161115</v>
      </c>
      <c r="N2319" s="160">
        <f>IF($L$2253&gt;0,PPMT('Assumptions (Petroleum)'!$V$6,Model!Y$1,'Assumptions (Petroleum)'!$V$9,'Assumptions (Petroleum)'!$V$4*Model!$L$2253*AVERAGE('Assumptions (Petroleum)'!$H$2:$J$2)/10^9),0)</f>
        <v>-0.00003072486268</v>
      </c>
      <c r="O2319" s="160">
        <f>IF($L$2253&gt;0,PPMT('Assumptions (Petroleum)'!$V$6,Model!Z$1,'Assumptions (Petroleum)'!$V$9,'Assumptions (Petroleum)'!$V$4*Model!$L$2253*AVERAGE('Assumptions (Petroleum)'!$H$2:$J$2)/10^9),0)</f>
        <v>-0.00003218429366</v>
      </c>
      <c r="P2319" s="160">
        <f>IF($L$2253&gt;0,PPMT('Assumptions (Petroleum)'!$V$6,Model!AA$1,'Assumptions (Petroleum)'!$V$9,'Assumptions (Petroleum)'!$V$4*Model!$L$2253*AVERAGE('Assumptions (Petroleum)'!$H$2:$J$2)/10^9),0)</f>
        <v>-0.00003371304761</v>
      </c>
      <c r="Q2319" s="160">
        <f>IF($L$2253&gt;0,PPMT('Assumptions (Petroleum)'!$V$6,Model!AB$1,'Assumptions (Petroleum)'!$V$9,'Assumptions (Petroleum)'!$V$4*Model!$L$2253*AVERAGE('Assumptions (Petroleum)'!$H$2:$J$2)/10^9),0)</f>
        <v>-0.00003531441737</v>
      </c>
      <c r="R2319" s="160">
        <f>IF($L$2253&gt;0,PPMT('Assumptions (Petroleum)'!$V$6,Model!AC$1,'Assumptions (Petroleum)'!$V$9,'Assumptions (Petroleum)'!$V$4*Model!$L$2253*AVERAGE('Assumptions (Petroleum)'!$H$2:$J$2)/10^9),0)</f>
        <v>-0.00003699185219</v>
      </c>
      <c r="S2319" s="160">
        <f>IF($L$2253&gt;0,PPMT('Assumptions (Petroleum)'!$V$6,Model!AD$1,'Assumptions (Petroleum)'!$V$9,'Assumptions (Petroleum)'!$V$4*Model!$L$2253*AVERAGE('Assumptions (Petroleum)'!$H$2:$J$2)/10^9),0)</f>
        <v>-0.00003874896517</v>
      </c>
      <c r="T2319" s="160">
        <f>IF($L$2253&gt;0,PPMT('Assumptions (Petroleum)'!$V$6,Model!AE$1,'Assumptions (Petroleum)'!$V$9,'Assumptions (Petroleum)'!$V$4*Model!$L$2253*AVERAGE('Assumptions (Petroleum)'!$H$2:$J$2)/10^9),0)</f>
        <v>-0.00004058954102</v>
      </c>
      <c r="U2319" s="160">
        <f>IF($L$2253&gt;0,PPMT('Assumptions (Petroleum)'!$V$6,Model!AF$1,'Assumptions (Petroleum)'!$V$9,'Assumptions (Petroleum)'!$V$4*Model!$L$2253*AVERAGE('Assumptions (Petroleum)'!$H$2:$J$2)/10^9),0)</f>
        <v>-0.00004251754422</v>
      </c>
      <c r="V2319" s="160">
        <f>IF($L$2253&gt;0,PPMT('Assumptions (Petroleum)'!$V$6,Model!AG$1,'Assumptions (Petroleum)'!$V$9,'Assumptions (Petroleum)'!$V$4*Model!$L$2253*AVERAGE('Assumptions (Petroleum)'!$H$2:$J$2)/10^9),0)</f>
        <v>-0.00004453712757</v>
      </c>
      <c r="W2319" s="160">
        <f>IF($L$2253&gt;0,PPMT('Assumptions (Petroleum)'!$V$6,Model!AH$1,'Assumptions (Petroleum)'!$V$9,'Assumptions (Petroleum)'!$V$4*Model!$L$2253*AVERAGE('Assumptions (Petroleum)'!$H$2:$J$2)/10^9),0)</f>
        <v>-0.00004665264113</v>
      </c>
      <c r="X2319" s="160">
        <f>IF($L$2253&gt;0,PPMT('Assumptions (Petroleum)'!$V$6,Model!AI$1,'Assumptions (Petroleum)'!$V$9,'Assumptions (Petroleum)'!$V$4*Model!$L$2253*AVERAGE('Assumptions (Petroleum)'!$H$2:$J$2)/10^9),0)</f>
        <v>-0.00004886864158</v>
      </c>
      <c r="Y2319" s="160">
        <f>IF($L$2253&gt;0,PPMT('Assumptions (Petroleum)'!$V$6,Model!AJ$1,'Assumptions (Petroleum)'!$V$9,'Assumptions (Petroleum)'!$V$4*Model!$L$2253*AVERAGE('Assumptions (Petroleum)'!$H$2:$J$2)/10^9),0)</f>
        <v>-0.00005118990205</v>
      </c>
      <c r="Z2319" s="160">
        <f>IF($L$2253&gt;0,PPMT('Assumptions (Petroleum)'!$V$6,Model!AK$1,'Assumptions (Petroleum)'!$V$9,'Assumptions (Petroleum)'!$V$4*Model!$L$2253*AVERAGE('Assumptions (Petroleum)'!$H$2:$J$2)/10^9),0)</f>
        <v>-0.0000536214224</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-0.0002352545923</v>
      </c>
      <c r="O2321" s="177">
        <f>IF($N$2253&gt;0,PPMT('Assumptions (Petroleum)'!$V$6,Model!X$1,'Assumptions (Petroleum)'!$V$9,'Assumptions (Petroleum)'!$V$4*Model!$N$2253*AVERAGE('Assumptions (Petroleum)'!$J$2:$L$2)/10^9),0)</f>
        <v>-0.0002464291855</v>
      </c>
      <c r="P2321" s="177">
        <f>IF($N$2253&gt;0,PPMT('Assumptions (Petroleum)'!$V$6,Model!Y$1,'Assumptions (Petroleum)'!$V$9,'Assumptions (Petroleum)'!$V$4*Model!$N$2253*AVERAGE('Assumptions (Petroleum)'!$J$2:$L$2)/10^9),0)</f>
        <v>-0.0002581345718</v>
      </c>
      <c r="Q2321" s="177">
        <f>IF($N$2253&gt;0,PPMT('Assumptions (Petroleum)'!$V$6,Model!Z$1,'Assumptions (Petroleum)'!$V$9,'Assumptions (Petroleum)'!$V$4*Model!$N$2253*AVERAGE('Assumptions (Petroleum)'!$J$2:$L$2)/10^9),0)</f>
        <v>-0.0002703959639</v>
      </c>
      <c r="R2321" s="177">
        <f>IF($N$2253&gt;0,PPMT('Assumptions (Petroleum)'!$V$6,Model!AA$1,'Assumptions (Petroleum)'!$V$9,'Assumptions (Petroleum)'!$V$4*Model!$N$2253*AVERAGE('Assumptions (Petroleum)'!$J$2:$L$2)/10^9),0)</f>
        <v>-0.0002832397722</v>
      </c>
      <c r="S2321" s="177">
        <f>IF($N$2253&gt;0,PPMT('Assumptions (Petroleum)'!$V$6,Model!AB$1,'Assumptions (Petroleum)'!$V$9,'Assumptions (Petroleum)'!$V$4*Model!$N$2253*AVERAGE('Assumptions (Petroleum)'!$J$2:$L$2)/10^9),0)</f>
        <v>-0.0002966936614</v>
      </c>
      <c r="T2321" s="177">
        <f>IF($N$2253&gt;0,PPMT('Assumptions (Petroleum)'!$V$6,Model!AC$1,'Assumptions (Petroleum)'!$V$9,'Assumptions (Petroleum)'!$V$4*Model!$N$2253*AVERAGE('Assumptions (Petroleum)'!$J$2:$L$2)/10^9),0)</f>
        <v>-0.0003107866103</v>
      </c>
      <c r="U2321" s="177">
        <f>IF($N$2253&gt;0,PPMT('Assumptions (Petroleum)'!$V$6,Model!AD$1,'Assumptions (Petroleum)'!$V$9,'Assumptions (Petroleum)'!$V$4*Model!$N$2253*AVERAGE('Assumptions (Petroleum)'!$J$2:$L$2)/10^9),0)</f>
        <v>-0.0003255489743</v>
      </c>
      <c r="V2321" s="177">
        <f>IF($N$2253&gt;0,PPMT('Assumptions (Petroleum)'!$V$6,Model!AE$1,'Assumptions (Petroleum)'!$V$9,'Assumptions (Petroleum)'!$V$4*Model!$N$2253*AVERAGE('Assumptions (Petroleum)'!$J$2:$L$2)/10^9),0)</f>
        <v>-0.0003410125506</v>
      </c>
      <c r="W2321" s="177">
        <f>IF($N$2253&gt;0,PPMT('Assumptions (Petroleum)'!$V$6,Model!AF$1,'Assumptions (Petroleum)'!$V$9,'Assumptions (Petroleum)'!$V$4*Model!$N$2253*AVERAGE('Assumptions (Petroleum)'!$J$2:$L$2)/10^9),0)</f>
        <v>-0.0003572106468</v>
      </c>
      <c r="X2321" s="177">
        <f>IF($N$2253&gt;0,PPMT('Assumptions (Petroleum)'!$V$6,Model!AG$1,'Assumptions (Petroleum)'!$V$9,'Assumptions (Petroleum)'!$V$4*Model!$N$2253*AVERAGE('Assumptions (Petroleum)'!$J$2:$L$2)/10^9),0)</f>
        <v>-0.0003741781525</v>
      </c>
      <c r="Y2321" s="177">
        <f>IF($N$2253&gt;0,PPMT('Assumptions (Petroleum)'!$V$6,Model!AH$1,'Assumptions (Petroleum)'!$V$9,'Assumptions (Petroleum)'!$V$4*Model!$N$2253*AVERAGE('Assumptions (Petroleum)'!$J$2:$L$2)/10^9),0)</f>
        <v>-0.0003919516147</v>
      </c>
      <c r="Z2321" s="177">
        <f>IF($N$2253&gt;0,PPMT('Assumptions (Petroleum)'!$V$6,Model!AI$1,'Assumptions (Petroleum)'!$V$9,'Assumptions (Petroleum)'!$V$4*Model!$N$2253*AVERAGE('Assumptions (Petroleum)'!$J$2:$L$2)/10^9),0)</f>
        <v>-0.0004105693164</v>
      </c>
      <c r="AA2321" s="177">
        <f>IF($N$2253&gt;0,PPMT('Assumptions (Petroleum)'!$V$6,Model!AJ$1,'Assumptions (Petroleum)'!$V$9,'Assumptions (Petroleum)'!$V$4*Model!$N$2253*AVERAGE('Assumptions (Petroleum)'!$J$2:$L$2)/10^9),0)</f>
        <v>-0.0004300713589</v>
      </c>
      <c r="AB2321" s="177">
        <f>IF($N$2253&gt;0,PPMT('Assumptions (Petroleum)'!$V$6,Model!AK$1,'Assumptions (Petroleum)'!$V$9,'Assumptions (Petroleum)'!$V$4*Model!$N$2253*AVERAGE('Assumptions (Petroleum)'!$J$2:$L$2)/10^9),0)</f>
        <v>-0.0004504997485</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-0.00008226336104</v>
      </c>
      <c r="P2322" s="160">
        <f>IF($O$2253&gt;0,PPMT('Assumptions (Petroleum)'!$V$6,Model!X$1,'Assumptions (Petroleum)'!$V$9,'Assumptions (Petroleum)'!$V$4*Model!$O$2253*AVERAGE('Assumptions (Petroleum)'!$K$2:$M$2)/10^9),0)</f>
        <v>-0.00008617087069</v>
      </c>
      <c r="Q2322" s="160">
        <f>IF($O$2253&gt;0,PPMT('Assumptions (Petroleum)'!$V$6,Model!Y$1,'Assumptions (Petroleum)'!$V$9,'Assumptions (Petroleum)'!$V$4*Model!$O$2253*AVERAGE('Assumptions (Petroleum)'!$K$2:$M$2)/10^9),0)</f>
        <v>-0.00009026398705</v>
      </c>
      <c r="R2322" s="160">
        <f>IF($O$2253&gt;0,PPMT('Assumptions (Petroleum)'!$V$6,Model!Z$1,'Assumptions (Petroleum)'!$V$9,'Assumptions (Petroleum)'!$V$4*Model!$O$2253*AVERAGE('Assumptions (Petroleum)'!$K$2:$M$2)/10^9),0)</f>
        <v>-0.00009455152644</v>
      </c>
      <c r="S2322" s="160">
        <f>IF($O$2253&gt;0,PPMT('Assumptions (Petroleum)'!$V$6,Model!AA$1,'Assumptions (Petroleum)'!$V$9,'Assumptions (Petroleum)'!$V$4*Model!$O$2253*AVERAGE('Assumptions (Petroleum)'!$K$2:$M$2)/10^9),0)</f>
        <v>-0.00009904272394</v>
      </c>
      <c r="T2322" s="160">
        <f>IF($O$2253&gt;0,PPMT('Assumptions (Petroleum)'!$V$6,Model!AB$1,'Assumptions (Petroleum)'!$V$9,'Assumptions (Petroleum)'!$V$4*Model!$O$2253*AVERAGE('Assumptions (Petroleum)'!$K$2:$M$2)/10^9),0)</f>
        <v>-0.0001037472533</v>
      </c>
      <c r="U2322" s="160">
        <f>IF($O$2253&gt;0,PPMT('Assumptions (Petroleum)'!$V$6,Model!AC$1,'Assumptions (Petroleum)'!$V$9,'Assumptions (Petroleum)'!$V$4*Model!$O$2253*AVERAGE('Assumptions (Petroleum)'!$K$2:$M$2)/10^9),0)</f>
        <v>-0.0001086752479</v>
      </c>
      <c r="V2322" s="160">
        <f>IF($O$2253&gt;0,PPMT('Assumptions (Petroleum)'!$V$6,Model!AD$1,'Assumptions (Petroleum)'!$V$9,'Assumptions (Petroleum)'!$V$4*Model!$O$2253*AVERAGE('Assumptions (Petroleum)'!$K$2:$M$2)/10^9),0)</f>
        <v>-0.0001138373221</v>
      </c>
      <c r="W2322" s="160">
        <f>IF($O$2253&gt;0,PPMT('Assumptions (Petroleum)'!$V$6,Model!AE$1,'Assumptions (Petroleum)'!$V$9,'Assumptions (Petroleum)'!$V$4*Model!$O$2253*AVERAGE('Assumptions (Petroleum)'!$K$2:$M$2)/10^9),0)</f>
        <v>-0.0001192445949</v>
      </c>
      <c r="X2322" s="160">
        <f>IF($O$2253&gt;0,PPMT('Assumptions (Petroleum)'!$V$6,Model!AF$1,'Assumptions (Petroleum)'!$V$9,'Assumptions (Petroleum)'!$V$4*Model!$O$2253*AVERAGE('Assumptions (Petroleum)'!$K$2:$M$2)/10^9),0)</f>
        <v>-0.0001249087132</v>
      </c>
      <c r="Y2322" s="160">
        <f>IF($O$2253&gt;0,PPMT('Assumptions (Petroleum)'!$V$6,Model!AG$1,'Assumptions (Petroleum)'!$V$9,'Assumptions (Petroleum)'!$V$4*Model!$O$2253*AVERAGE('Assumptions (Petroleum)'!$K$2:$M$2)/10^9),0)</f>
        <v>-0.0001308418771</v>
      </c>
      <c r="Z2322" s="160">
        <f>IF($O$2253&gt;0,PPMT('Assumptions (Petroleum)'!$V$6,Model!AH$1,'Assumptions (Petroleum)'!$V$9,'Assumptions (Petroleum)'!$V$4*Model!$O$2253*AVERAGE('Assumptions (Petroleum)'!$K$2:$M$2)/10^9),0)</f>
        <v>-0.0001370568662</v>
      </c>
      <c r="AA2322" s="160">
        <f>IF($O$2253&gt;0,PPMT('Assumptions (Petroleum)'!$V$6,Model!AI$1,'Assumptions (Petroleum)'!$V$9,'Assumptions (Petroleum)'!$V$4*Model!$O$2253*AVERAGE('Assumptions (Petroleum)'!$K$2:$M$2)/10^9),0)</f>
        <v>-0.0001435670674</v>
      </c>
      <c r="AB2322" s="160">
        <f>IF($O$2253&gt;0,PPMT('Assumptions (Petroleum)'!$V$6,Model!AJ$1,'Assumptions (Petroleum)'!$V$9,'Assumptions (Petroleum)'!$V$4*Model!$O$2253*AVERAGE('Assumptions (Petroleum)'!$K$2:$M$2)/10^9),0)</f>
        <v>-0.0001503865031</v>
      </c>
      <c r="AC2322" s="160">
        <f>IF($O$2253&gt;0,PPMT('Assumptions (Petroleum)'!$V$6,Model!AK$1,'Assumptions (Petroleum)'!$V$9,'Assumptions (Petroleum)'!$V$4*Model!$O$2253*AVERAGE('Assumptions (Petroleum)'!$K$2:$M$2)/10^9),0)</f>
        <v>-0.000157529862</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-0.0004637801569</v>
      </c>
      <c r="Q2323" s="177">
        <f>IF($P$2253&gt;0,PPMT('Assumptions (Petroleum)'!$V$6,Model!X$1,'Assumptions (Petroleum)'!$V$9,'Assumptions (Petroleum)'!$V$4*Model!$P$2253*AVERAGE('Assumptions (Petroleum)'!$L$2:$N$2)/10^9),0)</f>
        <v>-0.0004858097143</v>
      </c>
      <c r="R2323" s="177">
        <f>IF($P$2253&gt;0,PPMT('Assumptions (Petroleum)'!$V$6,Model!Y$1,'Assumptions (Petroleum)'!$V$9,'Assumptions (Petroleum)'!$V$4*Model!$P$2253*AVERAGE('Assumptions (Petroleum)'!$L$2:$N$2)/10^9),0)</f>
        <v>-0.0005088856757</v>
      </c>
      <c r="S2323" s="177">
        <f>IF($P$2253&gt;0,PPMT('Assumptions (Petroleum)'!$V$6,Model!Z$1,'Assumptions (Petroleum)'!$V$9,'Assumptions (Petroleum)'!$V$4*Model!$P$2253*AVERAGE('Assumptions (Petroleum)'!$L$2:$N$2)/10^9),0)</f>
        <v>-0.0005330577453</v>
      </c>
      <c r="T2323" s="177">
        <f>IF($P$2253&gt;0,PPMT('Assumptions (Petroleum)'!$V$6,Model!AA$1,'Assumptions (Petroleum)'!$V$9,'Assumptions (Petroleum)'!$V$4*Model!$P$2253*AVERAGE('Assumptions (Petroleum)'!$L$2:$N$2)/10^9),0)</f>
        <v>-0.0005583779882</v>
      </c>
      <c r="U2323" s="177">
        <f>IF($P$2253&gt;0,PPMT('Assumptions (Petroleum)'!$V$6,Model!AB$1,'Assumptions (Petroleum)'!$V$9,'Assumptions (Petroleum)'!$V$4*Model!$P$2253*AVERAGE('Assumptions (Petroleum)'!$L$2:$N$2)/10^9),0)</f>
        <v>-0.0005849009427</v>
      </c>
      <c r="V2323" s="177">
        <f>IF($P$2253&gt;0,PPMT('Assumptions (Petroleum)'!$V$6,Model!AC$1,'Assumptions (Petroleum)'!$V$9,'Assumptions (Petroleum)'!$V$4*Model!$P$2253*AVERAGE('Assumptions (Petroleum)'!$L$2:$N$2)/10^9),0)</f>
        <v>-0.0006126837375</v>
      </c>
      <c r="W2323" s="177">
        <f>IF($P$2253&gt;0,PPMT('Assumptions (Petroleum)'!$V$6,Model!AD$1,'Assumptions (Petroleum)'!$V$9,'Assumptions (Petroleum)'!$V$4*Model!$P$2253*AVERAGE('Assumptions (Petroleum)'!$L$2:$N$2)/10^9),0)</f>
        <v>-0.000641786215</v>
      </c>
      <c r="X2323" s="177">
        <f>IF($P$2253&gt;0,PPMT('Assumptions (Petroleum)'!$V$6,Model!AE$1,'Assumptions (Petroleum)'!$V$9,'Assumptions (Petroleum)'!$V$4*Model!$P$2253*AVERAGE('Assumptions (Petroleum)'!$L$2:$N$2)/10^9),0)</f>
        <v>-0.0006722710602</v>
      </c>
      <c r="Y2323" s="177">
        <f>IF($P$2253&gt;0,PPMT('Assumptions (Petroleum)'!$V$6,Model!AF$1,'Assumptions (Petroleum)'!$V$9,'Assumptions (Petroleum)'!$V$4*Model!$P$2253*AVERAGE('Assumptions (Petroleum)'!$L$2:$N$2)/10^9),0)</f>
        <v>-0.0007042039356</v>
      </c>
      <c r="Z2323" s="177">
        <f>IF($P$2253&gt;0,PPMT('Assumptions (Petroleum)'!$V$6,Model!AG$1,'Assumptions (Petroleum)'!$V$9,'Assumptions (Petroleum)'!$V$4*Model!$P$2253*AVERAGE('Assumptions (Petroleum)'!$L$2:$N$2)/10^9),0)</f>
        <v>-0.0007376536225</v>
      </c>
      <c r="AA2323" s="177">
        <f>IF($P$2253&gt;0,PPMT('Assumptions (Petroleum)'!$V$6,Model!AH$1,'Assumptions (Petroleum)'!$V$9,'Assumptions (Petroleum)'!$V$4*Model!$P$2253*AVERAGE('Assumptions (Petroleum)'!$L$2:$N$2)/10^9),0)</f>
        <v>-0.0007726921696</v>
      </c>
      <c r="AB2323" s="177">
        <f>IF($P$2253&gt;0,PPMT('Assumptions (Petroleum)'!$V$6,Model!AI$1,'Assumptions (Petroleum)'!$V$9,'Assumptions (Petroleum)'!$V$4*Model!$P$2253*AVERAGE('Assumptions (Petroleum)'!$L$2:$N$2)/10^9),0)</f>
        <v>-0.0008093950476</v>
      </c>
      <c r="AC2323" s="177">
        <f>IF($P$2253&gt;0,PPMT('Assumptions (Petroleum)'!$V$6,Model!AJ$1,'Assumptions (Petroleum)'!$V$9,'Assumptions (Petroleum)'!$V$4*Model!$P$2253*AVERAGE('Assumptions (Petroleum)'!$L$2:$N$2)/10^9),0)</f>
        <v>-0.0008478413124</v>
      </c>
      <c r="AD2323" s="177">
        <f>IF($P$2253&gt;0,PPMT('Assumptions (Petroleum)'!$V$6,Model!AK$1,'Assumptions (Petroleum)'!$V$9,'Assumptions (Petroleum)'!$V$4*Model!$P$2253*AVERAGE('Assumptions (Petroleum)'!$L$2:$N$2)/10^9),0)</f>
        <v>-0.0008881137747</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-0.00002852301765</v>
      </c>
      <c r="R2324" s="160">
        <f>IF($Q$2253&gt;0,PPMT('Assumptions (Petroleum)'!$V$6,Model!X$1,'Assumptions (Petroleum)'!$V$9,'Assumptions (Petroleum)'!$V$4*Model!$Q$2253*AVERAGE('Assumptions (Petroleum)'!$M$2:$O$2)/10^9),0)</f>
        <v>-0.00002987786099</v>
      </c>
      <c r="S2324" s="160">
        <f>IF($Q$2253&gt;0,PPMT('Assumptions (Petroleum)'!$V$6,Model!Y$1,'Assumptions (Petroleum)'!$V$9,'Assumptions (Petroleum)'!$V$4*Model!$Q$2253*AVERAGE('Assumptions (Petroleum)'!$M$2:$O$2)/10^9),0)</f>
        <v>-0.00003129705939</v>
      </c>
      <c r="T2324" s="160">
        <f>IF($Q$2253&gt;0,PPMT('Assumptions (Petroleum)'!$V$6,Model!Z$1,'Assumptions (Petroleum)'!$V$9,'Assumptions (Petroleum)'!$V$4*Model!$Q$2253*AVERAGE('Assumptions (Petroleum)'!$M$2:$O$2)/10^9),0)</f>
        <v>-0.00003278366971</v>
      </c>
      <c r="U2324" s="160">
        <f>IF($Q$2253&gt;0,PPMT('Assumptions (Petroleum)'!$V$6,Model!AA$1,'Assumptions (Petroleum)'!$V$9,'Assumptions (Petroleum)'!$V$4*Model!$Q$2253*AVERAGE('Assumptions (Petroleum)'!$M$2:$O$2)/10^9),0)</f>
        <v>-0.00003434089402</v>
      </c>
      <c r="V2324" s="160">
        <f>IF($Q$2253&gt;0,PPMT('Assumptions (Petroleum)'!$V$6,Model!AB$1,'Assumptions (Petroleum)'!$V$9,'Assumptions (Petroleum)'!$V$4*Model!$Q$2253*AVERAGE('Assumptions (Petroleum)'!$M$2:$O$2)/10^9),0)</f>
        <v>-0.00003597208649</v>
      </c>
      <c r="W2324" s="160">
        <f>IF($Q$2253&gt;0,PPMT('Assumptions (Petroleum)'!$V$6,Model!AC$1,'Assumptions (Petroleum)'!$V$9,'Assumptions (Petroleum)'!$V$4*Model!$Q$2253*AVERAGE('Assumptions (Petroleum)'!$M$2:$O$2)/10^9),0)</f>
        <v>-0.00003768076059</v>
      </c>
      <c r="X2324" s="160">
        <f>IF($Q$2253&gt;0,PPMT('Assumptions (Petroleum)'!$V$6,Model!AD$1,'Assumptions (Petroleum)'!$V$9,'Assumptions (Petroleum)'!$V$4*Model!$Q$2253*AVERAGE('Assumptions (Petroleum)'!$M$2:$O$2)/10^9),0)</f>
        <v>-0.00003947059672</v>
      </c>
      <c r="Y2324" s="160">
        <f>IF($Q$2253&gt;0,PPMT('Assumptions (Petroleum)'!$V$6,Model!AE$1,'Assumptions (Petroleum)'!$V$9,'Assumptions (Petroleum)'!$V$4*Model!$Q$2253*AVERAGE('Assumptions (Petroleum)'!$M$2:$O$2)/10^9),0)</f>
        <v>-0.00004134545007</v>
      </c>
      <c r="Z2324" s="160">
        <f>IF($Q$2253&gt;0,PPMT('Assumptions (Petroleum)'!$V$6,Model!AF$1,'Assumptions (Petroleum)'!$V$9,'Assumptions (Petroleum)'!$V$4*Model!$Q$2253*AVERAGE('Assumptions (Petroleum)'!$M$2:$O$2)/10^9),0)</f>
        <v>-0.00004330935894</v>
      </c>
      <c r="AA2324" s="160">
        <f>IF($Q$2253&gt;0,PPMT('Assumptions (Petroleum)'!$V$6,Model!AG$1,'Assumptions (Petroleum)'!$V$9,'Assumptions (Petroleum)'!$V$4*Model!$Q$2253*AVERAGE('Assumptions (Petroleum)'!$M$2:$O$2)/10^9),0)</f>
        <v>-0.00004536655349</v>
      </c>
      <c r="AB2324" s="160">
        <f>IF($Q$2253&gt;0,PPMT('Assumptions (Petroleum)'!$V$6,Model!AH$1,'Assumptions (Petroleum)'!$V$9,'Assumptions (Petroleum)'!$V$4*Model!$Q$2253*AVERAGE('Assumptions (Petroleum)'!$M$2:$O$2)/10^9),0)</f>
        <v>-0.00004752146479</v>
      </c>
      <c r="AC2324" s="160">
        <f>IF($Q$2253&gt;0,PPMT('Assumptions (Petroleum)'!$V$6,Model!AI$1,'Assumptions (Petroleum)'!$V$9,'Assumptions (Petroleum)'!$V$4*Model!$Q$2253*AVERAGE('Assumptions (Petroleum)'!$M$2:$O$2)/10^9),0)</f>
        <v>-0.00004977873436</v>
      </c>
      <c r="AD2324" s="160">
        <f>IF($Q$2253&gt;0,PPMT('Assumptions (Petroleum)'!$V$6,Model!AJ$1,'Assumptions (Petroleum)'!$V$9,'Assumptions (Petroleum)'!$V$4*Model!$Q$2253*AVERAGE('Assumptions (Petroleum)'!$M$2:$O$2)/10^9),0)</f>
        <v>-0.00005214322424</v>
      </c>
      <c r="AE2324" s="160">
        <f>IF($Q$2253&gt;0,PPMT('Assumptions (Petroleum)'!$V$6,Model!AK$1,'Assumptions (Petroleum)'!$V$9,'Assumptions (Petroleum)'!$V$4*Model!$Q$2253*AVERAGE('Assumptions (Petroleum)'!$M$2:$O$2)/10^9),0)</f>
        <v>-0.0000546200274</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-0.00001696943578</v>
      </c>
      <c r="S2325" s="177">
        <f>IF($R$2253&gt;0,PPMT('Assumptions (Petroleum)'!$V$6,Model!X$1,'Assumptions (Petroleum)'!$V$9,'Assumptions (Petroleum)'!$V$4*Model!$R$2253*AVERAGE('Assumptions (Petroleum)'!$N$2:$P$2)/10^9),0)</f>
        <v>-0.00001777548398</v>
      </c>
      <c r="T2325" s="177">
        <f>IF($R$2253&gt;0,PPMT('Assumptions (Petroleum)'!$V$6,Model!Y$1,'Assumptions (Petroleum)'!$V$9,'Assumptions (Petroleum)'!$V$4*Model!$R$2253*AVERAGE('Assumptions (Petroleum)'!$N$2:$P$2)/10^9),0)</f>
        <v>-0.00001861981947</v>
      </c>
      <c r="U2325" s="177">
        <f>IF($R$2253&gt;0,PPMT('Assumptions (Petroleum)'!$V$6,Model!Z$1,'Assumptions (Petroleum)'!$V$9,'Assumptions (Petroleum)'!$V$4*Model!$R$2253*AVERAGE('Assumptions (Petroleum)'!$N$2:$P$2)/10^9),0)</f>
        <v>-0.00001950426089</v>
      </c>
      <c r="V2325" s="177">
        <f>IF($R$2253&gt;0,PPMT('Assumptions (Petroleum)'!$V$6,Model!AA$1,'Assumptions (Petroleum)'!$V$9,'Assumptions (Petroleum)'!$V$4*Model!$R$2253*AVERAGE('Assumptions (Petroleum)'!$N$2:$P$2)/10^9),0)</f>
        <v>-0.00002043071329</v>
      </c>
      <c r="W2325" s="177">
        <f>IF($R$2253&gt;0,PPMT('Assumptions (Petroleum)'!$V$6,Model!AB$1,'Assumptions (Petroleum)'!$V$9,'Assumptions (Petroleum)'!$V$4*Model!$R$2253*AVERAGE('Assumptions (Petroleum)'!$N$2:$P$2)/10^9),0)</f>
        <v>-0.00002140117217</v>
      </c>
      <c r="X2325" s="177">
        <f>IF($R$2253&gt;0,PPMT('Assumptions (Petroleum)'!$V$6,Model!AC$1,'Assumptions (Petroleum)'!$V$9,'Assumptions (Petroleum)'!$V$4*Model!$R$2253*AVERAGE('Assumptions (Petroleum)'!$N$2:$P$2)/10^9),0)</f>
        <v>-0.00002241772784</v>
      </c>
      <c r="Y2325" s="177">
        <f>IF($R$2253&gt;0,PPMT('Assumptions (Petroleum)'!$V$6,Model!AD$1,'Assumptions (Petroleum)'!$V$9,'Assumptions (Petroleum)'!$V$4*Model!$R$2253*AVERAGE('Assumptions (Petroleum)'!$N$2:$P$2)/10^9),0)</f>
        <v>-0.00002348256992</v>
      </c>
      <c r="Z2325" s="177">
        <f>IF($R$2253&gt;0,PPMT('Assumptions (Petroleum)'!$V$6,Model!AE$1,'Assumptions (Petroleum)'!$V$9,'Assumptions (Petroleum)'!$V$4*Model!$R$2253*AVERAGE('Assumptions (Petroleum)'!$N$2:$P$2)/10^9),0)</f>
        <v>-0.00002459799199</v>
      </c>
      <c r="AA2325" s="177">
        <f>IF($R$2253&gt;0,PPMT('Assumptions (Petroleum)'!$V$6,Model!AF$1,'Assumptions (Petroleum)'!$V$9,'Assumptions (Petroleum)'!$V$4*Model!$R$2253*AVERAGE('Assumptions (Petroleum)'!$N$2:$P$2)/10^9),0)</f>
        <v>-0.00002576639661</v>
      </c>
      <c r="AB2325" s="177">
        <f>IF($R$2253&gt;0,PPMT('Assumptions (Petroleum)'!$V$6,Model!AG$1,'Assumptions (Petroleum)'!$V$9,'Assumptions (Petroleum)'!$V$4*Model!$R$2253*AVERAGE('Assumptions (Petroleum)'!$N$2:$P$2)/10^9),0)</f>
        <v>-0.00002699030045</v>
      </c>
      <c r="AC2325" s="177">
        <f>IF($R$2253&gt;0,PPMT('Assumptions (Petroleum)'!$V$6,Model!AH$1,'Assumptions (Petroleum)'!$V$9,'Assumptions (Petroleum)'!$V$4*Model!$R$2253*AVERAGE('Assumptions (Petroleum)'!$N$2:$P$2)/10^9),0)</f>
        <v>-0.00002827233972</v>
      </c>
      <c r="AD2325" s="177">
        <f>IF($R$2253&gt;0,PPMT('Assumptions (Petroleum)'!$V$6,Model!AI$1,'Assumptions (Petroleum)'!$V$9,'Assumptions (Petroleum)'!$V$4*Model!$R$2253*AVERAGE('Assumptions (Petroleum)'!$N$2:$P$2)/10^9),0)</f>
        <v>-0.00002961527585</v>
      </c>
      <c r="AE2325" s="177">
        <f>IF($R$2253&gt;0,PPMT('Assumptions (Petroleum)'!$V$6,Model!AJ$1,'Assumptions (Petroleum)'!$V$9,'Assumptions (Petroleum)'!$V$4*Model!$R$2253*AVERAGE('Assumptions (Petroleum)'!$N$2:$P$2)/10^9),0)</f>
        <v>-0.00003102200146</v>
      </c>
      <c r="AF2325" s="177">
        <f>IF($R$2253&gt;0,PPMT('Assumptions (Petroleum)'!$V$6,Model!AK$1,'Assumptions (Petroleum)'!$V$9,'Assumptions (Petroleum)'!$V$4*Model!$R$2253*AVERAGE('Assumptions (Petroleum)'!$N$2:$P$2)/10^9),0)</f>
        <v>-0.00003249554653</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-0.002000596268</v>
      </c>
      <c r="D2361" s="177">
        <f t="array" ref="D2361">SUM(IF(ISERROR(D2362:D2412),"",D2362:D2412))</f>
        <v>-0.002438359944</v>
      </c>
      <c r="E2361" s="177">
        <f t="array" ref="E2361">SUM(IF(ISERROR(E2362:E2412),"",E2362:E2412))</f>
        <v>-0.002684058446</v>
      </c>
      <c r="F2361" s="177">
        <f t="array" ref="F2361">SUM(IF(ISERROR(F2362:F2412),"",F2362:F2412))</f>
        <v>-0.003010199083</v>
      </c>
      <c r="G2361" s="177">
        <f t="array" ref="G2361">SUM(IF(ISERROR(G2362:G2412),"",G2362:G2412))</f>
        <v>-0.003165208617</v>
      </c>
      <c r="H2361" s="177">
        <f t="array" ref="H2361">SUM(IF(ISERROR(H2362:H2412),"",H2362:H2412))</f>
        <v>-0.003344804562</v>
      </c>
      <c r="I2361" s="177">
        <f t="array" ref="I2361">SUM(IF(ISERROR(I2362:I2412),"",I2362:I2412))</f>
        <v>-0.003594324806</v>
      </c>
      <c r="J2361" s="177">
        <f t="array" ref="J2361">SUM(IF(ISERROR(J2362:J2412),"",J2362:J2412))</f>
        <v>-0.003815770771</v>
      </c>
      <c r="K2361" s="177">
        <f t="array" ref="K2361">SUM(IF(ISERROR(K2362:K2412),"",K2362:K2412))</f>
        <v>-0.003733276037</v>
      </c>
      <c r="L2361" s="177">
        <f t="array" ref="L2361">SUM(IF(ISERROR(L2362:L2412),"",L2362:L2412))</f>
        <v>-0.003440139196</v>
      </c>
      <c r="M2361" s="177">
        <f t="array" ref="M2361">SUM(IF(ISERROR(M2362:M2412),"",M2362:M2412))</f>
        <v>-0.003102243453</v>
      </c>
      <c r="N2361" s="177">
        <f t="array" ref="N2361">SUM(IF(ISERROR(N2362:N2412),"",N2362:N2412))</f>
        <v>-0.002984941557</v>
      </c>
      <c r="O2361" s="177">
        <f t="array" ref="O2361">SUM(IF(ISERROR(O2362:O2412),"",O2362:O2412))</f>
        <v>-0.002685757917</v>
      </c>
      <c r="P2361" s="177">
        <f t="array" ref="P2361">SUM(IF(ISERROR(P2362:P2412),"",P2362:P2412))</f>
        <v>-0.002748294812</v>
      </c>
      <c r="Q2361" s="177">
        <f t="array" ref="Q2361">SUM(IF(ISERROR(Q2362:Q2412),"",Q2362:Q2412))</f>
        <v>-0.002331785438</v>
      </c>
      <c r="R2361" s="177">
        <f t="array" ref="R2361">SUM(IF(ISERROR(R2362:R2412),"",R2362:R2412))</f>
        <v>-0.001881152369</v>
      </c>
      <c r="S2361" s="177">
        <f t="array" ref="S2361">SUM(IF(ISERROR(S2362:S2412),"",S2362:S2412))</f>
        <v>-0.001579926471</v>
      </c>
      <c r="T2361" s="177">
        <f t="array" ref="T2361">SUM(IF(ISERROR(T2362:T2412),"",T2362:T2412))</f>
        <v>-0.001314806161</v>
      </c>
      <c r="U2361" s="177">
        <f t="array" ref="U2361">SUM(IF(ISERROR(U2362:U2412),"",U2362:U2412))</f>
        <v>-0.001072119467</v>
      </c>
      <c r="V2361" s="177">
        <f t="array" ref="V2361">SUM(IF(ISERROR(V2362:V2412),"",V2362:V2412))</f>
        <v>-0.0008627638767</v>
      </c>
      <c r="W2361" s="177">
        <f t="array" ref="W2361">SUM(IF(ISERROR(W2362:W2412),"",W2362:W2412))</f>
        <v>-0.000674894566</v>
      </c>
      <c r="X2361" s="177">
        <f t="array" ref="X2361">SUM(IF(ISERROR(X2362:X2412),"",X2362:X2412))</f>
        <v>-0.0005141407067</v>
      </c>
      <c r="Y2361" s="177">
        <f t="array" ref="Y2361">SUM(IF(ISERROR(Y2362:Y2412),"",Y2362:Y2412))</f>
        <v>-0.0003910192221</v>
      </c>
      <c r="Z2361" s="177">
        <f t="array" ref="Z2361">SUM(IF(ISERROR(Z2362:Z2412),"",Z2362:Z2412))</f>
        <v>-0.0003078236212</v>
      </c>
      <c r="AA2361" s="177">
        <f t="array" ref="AA2361">SUM(IF(ISERROR(AA2362:AA2412),"",AA2362:AA2412))</f>
        <v>-0.0002410002137</v>
      </c>
      <c r="AB2361" s="177">
        <f t="array" ref="AB2361">SUM(IF(ISERROR(AB2362:AB2412),"",AB2362:AB2412))</f>
        <v>-0.0001736706952</v>
      </c>
      <c r="AC2361" s="177">
        <f t="array" ref="AC2361">SUM(IF(ISERROR(AC2362:AC2412),"",AC2362:AC2412))</f>
        <v>-0.0001031430247</v>
      </c>
      <c r="AD2361" s="177">
        <f t="array" ref="AD2361">SUM(IF(ISERROR(AD2362:AD2412),"",AD2362:AD2412))</f>
        <v>-0.00005168046789</v>
      </c>
      <c r="AE2361" s="177">
        <f t="array" ref="AE2361">SUM(IF(ISERROR(AE2362:AE2412),"",AE2362:AE2412))</f>
        <v>-0.000005611534831</v>
      </c>
      <c r="AF2361" s="177">
        <f t="array" ref="AF2361">SUM(IF(ISERROR(AF2362:AF2412),"",AF2362:AF2412))</f>
        <v>-0.00000154353846</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-0.002000596268</v>
      </c>
      <c r="D2362" s="177">
        <f>IF($C$2253&gt;0,IPMT('Assumptions (Petroleum)'!$V$6,Model!X$1,'Assumptions (Petroleum)'!$V$9,'Assumptions (Petroleum)'!$V$4*Model!$C$2253*'Assumptions (Petroleum)'!$B$2/10^9),0)</f>
        <v>-0.001906125843</v>
      </c>
      <c r="E2362" s="177">
        <f>IF($C$2253&gt;0,IPMT('Assumptions (Petroleum)'!$V$6,Model!Y$1,'Assumptions (Petroleum)'!$V$9,'Assumptions (Petroleum)'!$V$4*Model!$C$2253*'Assumptions (Petroleum)'!$B$2/10^9),0)</f>
        <v>-0.001807168072</v>
      </c>
      <c r="F2362" s="177">
        <f>IF($C$2253&gt;0,IPMT('Assumptions (Petroleum)'!$V$6,Model!Z$1,'Assumptions (Petroleum)'!$V$9,'Assumptions (Petroleum)'!$V$4*Model!$C$2253*'Assumptions (Petroleum)'!$B$2/10^9),0)</f>
        <v>-0.001703509808</v>
      </c>
      <c r="G2362" s="177">
        <f>IF($C$2253&gt;0,IPMT('Assumptions (Petroleum)'!$V$6,Model!AA$1,'Assumptions (Petroleum)'!$V$9,'Assumptions (Petroleum)'!$V$4*Model!$C$2253*'Assumptions (Petroleum)'!$B$2/10^9),0)</f>
        <v>-0.001594927776</v>
      </c>
      <c r="H2362" s="177">
        <f>IF($C$2253&gt;0,IPMT('Assumptions (Petroleum)'!$V$6,Model!AB$1,'Assumptions (Petroleum)'!$V$9,'Assumptions (Petroleum)'!$V$4*Model!$C$2253*'Assumptions (Petroleum)'!$B$2/10^9),0)</f>
        <v>-0.001481188097</v>
      </c>
      <c r="I2362" s="177">
        <f>IF($C$2253&gt;0,IPMT('Assumptions (Petroleum)'!$V$6,Model!AC$1,'Assumptions (Petroleum)'!$V$9,'Assumptions (Petroleum)'!$V$4*Model!$C$2253*'Assumptions (Petroleum)'!$B$2/10^9),0)</f>
        <v>-0.001362045784</v>
      </c>
      <c r="J2362" s="177">
        <f>IF($C$2253&gt;0,IPMT('Assumptions (Petroleum)'!$V$6,Model!AD$1,'Assumptions (Petroleum)'!$V$9,'Assumptions (Petroleum)'!$V$4*Model!$C$2253*'Assumptions (Petroleum)'!$B$2/10^9),0)</f>
        <v>-0.00123724421</v>
      </c>
      <c r="K2362" s="177">
        <f>IF($C$2253&gt;0,IPMT('Assumptions (Petroleum)'!$V$6,Model!AE$1,'Assumptions (Petroleum)'!$V$9,'Assumptions (Petroleum)'!$V$4*Model!$C$2253*'Assumptions (Petroleum)'!$B$2/10^9),0)</f>
        <v>-0.001106514562</v>
      </c>
      <c r="L2362" s="177">
        <f>IF($C$2253&gt;0,IPMT('Assumptions (Petroleum)'!$V$6,Model!AF$1,'Assumptions (Petroleum)'!$V$9,'Assumptions (Petroleum)'!$V$4*Model!$C$2253*'Assumptions (Petroleum)'!$B$2/10^9),0)</f>
        <v>-0.000969575256</v>
      </c>
      <c r="M2362" s="177">
        <f>IF($C$2253&gt;0,IPMT('Assumptions (Petroleum)'!$V$6,Model!AG$1,'Assumptions (Petroleum)'!$V$9,'Assumptions (Petroleum)'!$V$4*Model!$C$2253*'Assumptions (Petroleum)'!$B$2/10^9),0)</f>
        <v>-0.0008261313326</v>
      </c>
      <c r="N2362" s="177">
        <f>IF($C$2253&gt;0,IPMT('Assumptions (Petroleum)'!$V$6,Model!AH$1,'Assumptions (Petroleum)'!$V$9,'Assumptions (Petroleum)'!$V$4*Model!$C$2253*'Assumptions (Petroleum)'!$B$2/10^9),0)</f>
        <v>-0.0006758738229</v>
      </c>
      <c r="O2362" s="177">
        <f>IF($C$2253&gt;0,IPMT('Assumptions (Petroleum)'!$V$6,Model!AI$1,'Assumptions (Petroleum)'!$V$9,'Assumptions (Petroleum)'!$V$4*Model!$C$2253*'Assumptions (Petroleum)'!$B$2/10^9),0)</f>
        <v>-0.0005184790814</v>
      </c>
      <c r="P2362" s="177">
        <f>IF($C$2253&gt;0,IPMT('Assumptions (Petroleum)'!$V$6,Model!AJ$1,'Assumptions (Petroleum)'!$V$9,'Assumptions (Petroleum)'!$V$4*Model!$C$2253*'Assumptions (Petroleum)'!$B$2/10^9),0)</f>
        <v>-0.0003536080898</v>
      </c>
      <c r="Q2362" s="177">
        <f>IF($C$2253&gt;0,IPMT('Assumptions (Petroleum)'!$V$6,Model!AK$1,'Assumptions (Petroleum)'!$V$9,'Assumptions (Petroleum)'!$V$4*Model!$C$2253*'Assumptions (Petroleum)'!$B$2/10^9),0)</f>
        <v>-0.000180905726</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-0.0005322341015</v>
      </c>
      <c r="E2363" s="177">
        <f>IF($D$2253&gt;0,IPMT('Assumptions (Petroleum)'!$V$6,Model!X$1,'Assumptions (Petroleum)'!$V$9,'Assumptions (Petroleum)'!$V$4*Model!$D$2253*'Assumptions (Petroleum)'!$B$2/10^9),0)</f>
        <v>-0.0005071014035</v>
      </c>
      <c r="F2363" s="177">
        <f>IF($D$2253&gt;0,IPMT('Assumptions (Petroleum)'!$V$6,Model!Y$1,'Assumptions (Petroleum)'!$V$9,'Assumptions (Petroleum)'!$V$4*Model!$D$2253*'Assumptions (Petroleum)'!$B$2/10^9),0)</f>
        <v>-0.0004807749023</v>
      </c>
      <c r="G2363" s="177">
        <f>IF($D$2253&gt;0,IPMT('Assumptions (Petroleum)'!$V$6,Model!Z$1,'Assumptions (Petroleum)'!$V$9,'Assumptions (Petroleum)'!$V$4*Model!$D$2253*'Assumptions (Petroleum)'!$B$2/10^9),0)</f>
        <v>-0.0004531978923</v>
      </c>
      <c r="H2363" s="177">
        <f>IF($D$2253&gt;0,IPMT('Assumptions (Petroleum)'!$V$6,Model!AA$1,'Assumptions (Petroleum)'!$V$9,'Assumptions (Petroleum)'!$V$4*Model!$D$2253*'Assumptions (Petroleum)'!$B$2/10^9),0)</f>
        <v>-0.0004243109743</v>
      </c>
      <c r="I2363" s="177">
        <f>IF($D$2253&gt;0,IPMT('Assumptions (Petroleum)'!$V$6,Model!AB$1,'Assumptions (Petroleum)'!$V$9,'Assumptions (Petroleum)'!$V$4*Model!$D$2253*'Assumptions (Petroleum)'!$B$2/10^9),0)</f>
        <v>-0.0003940519277</v>
      </c>
      <c r="J2363" s="177">
        <f>IF($D$2253&gt;0,IPMT('Assumptions (Petroleum)'!$V$6,Model!AC$1,'Assumptions (Petroleum)'!$V$9,'Assumptions (Petroleum)'!$V$4*Model!$D$2253*'Assumptions (Petroleum)'!$B$2/10^9),0)</f>
        <v>-0.0003623555764</v>
      </c>
      <c r="K2363" s="177">
        <f>IF($D$2253&gt;0,IPMT('Assumptions (Petroleum)'!$V$6,Model!AD$1,'Assumptions (Petroleum)'!$V$9,'Assumptions (Petroleum)'!$V$4*Model!$D$2253*'Assumptions (Petroleum)'!$B$2/10^9),0)</f>
        <v>-0.0003291536484</v>
      </c>
      <c r="L2363" s="177">
        <f>IF($D$2253&gt;0,IPMT('Assumptions (Petroleum)'!$V$6,Model!AE$1,'Assumptions (Petroleum)'!$V$9,'Assumptions (Petroleum)'!$V$4*Model!$D$2253*'Assumptions (Petroleum)'!$B$2/10^9),0)</f>
        <v>-0.0002943746288</v>
      </c>
      <c r="M2363" s="177">
        <f>IF($D$2253&gt;0,IPMT('Assumptions (Petroleum)'!$V$6,Model!AF$1,'Assumptions (Petroleum)'!$V$9,'Assumptions (Petroleum)'!$V$4*Model!$D$2253*'Assumptions (Petroleum)'!$B$2/10^9),0)</f>
        <v>-0.0002579436058</v>
      </c>
      <c r="N2363" s="177">
        <f>IF($D$2253&gt;0,IPMT('Assumptions (Petroleum)'!$V$6,Model!AG$1,'Assumptions (Petroleum)'!$V$9,'Assumptions (Petroleum)'!$V$4*Model!$D$2253*'Assumptions (Petroleum)'!$B$2/10^9),0)</f>
        <v>-0.0002197821092</v>
      </c>
      <c r="O2363" s="177">
        <f>IF($D$2253&gt;0,IPMT('Assumptions (Petroleum)'!$V$6,Model!AH$1,'Assumptions (Petroleum)'!$V$9,'Assumptions (Petroleum)'!$V$4*Model!$D$2253*'Assumptions (Petroleum)'!$B$2/10^9),0)</f>
        <v>-0.0001798079416</v>
      </c>
      <c r="P2363" s="177">
        <f>IF($D$2253&gt;0,IPMT('Assumptions (Petroleum)'!$V$6,Model!AI$1,'Assumptions (Petroleum)'!$V$9,'Assumptions (Petroleum)'!$V$4*Model!$D$2253*'Assumptions (Petroleum)'!$B$2/10^9),0)</f>
        <v>-0.0001379350009</v>
      </c>
      <c r="Q2363" s="177">
        <f>IF($D$2253&gt;0,IPMT('Assumptions (Petroleum)'!$V$6,Model!AJ$1,'Assumptions (Petroleum)'!$V$9,'Assumptions (Petroleum)'!$V$4*Model!$D$2253*'Assumptions (Petroleum)'!$B$2/10^9),0)</f>
        <v>-0.00009407309558</v>
      </c>
      <c r="R2363" s="177">
        <f>IF($D$2253&gt;0,IPMT('Assumptions (Petroleum)'!$V$6,Model!AK$1,'Assumptions (Petroleum)'!$V$9,'Assumptions (Petroleum)'!$V$4*Model!$D$2253*'Assumptions (Petroleum)'!$B$2/10^9),0)</f>
        <v>-0.00004812774976</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-0.0003697889705</v>
      </c>
      <c r="F2364" s="160">
        <f>IF($E$2253&gt;0,IPMT('Assumptions (Petroleum)'!$V$6,Model!X$1,'Assumptions (Petroleum)'!$V$9,'Assumptions (Petroleum)'!$V$4*Model!$E$2253*AVERAGE('Assumptions (Petroleum)'!$B$2:$C$2)/10^9),0)</f>
        <v>-0.0003523271158</v>
      </c>
      <c r="G2364" s="160">
        <f>IF($E$2253&gt;0,IPMT('Assumptions (Petroleum)'!$V$6,Model!Y$1,'Assumptions (Petroleum)'!$V$9,'Assumptions (Petroleum)'!$V$4*Model!$E$2253*AVERAGE('Assumptions (Petroleum)'!$B$2:$C$2)/10^9),0)</f>
        <v>-0.000334035823</v>
      </c>
      <c r="H2364" s="160">
        <f>IF($E$2253&gt;0,IPMT('Assumptions (Petroleum)'!$V$6,Model!Z$1,'Assumptions (Petroleum)'!$V$9,'Assumptions (Petroleum)'!$V$4*Model!$E$2253*AVERAGE('Assumptions (Petroleum)'!$B$2:$C$2)/10^9),0)</f>
        <v>-0.0003148756939</v>
      </c>
      <c r="I2364" s="160">
        <f>IF($E$2253&gt;0,IPMT('Assumptions (Petroleum)'!$V$6,Model!AA$1,'Assumptions (Petroleum)'!$V$9,'Assumptions (Petroleum)'!$V$4*Model!$E$2253*AVERAGE('Assumptions (Petroleum)'!$B$2:$C$2)/10^9),0)</f>
        <v>-0.0002948054585</v>
      </c>
      <c r="J2364" s="160">
        <f>IF($E$2253&gt;0,IPMT('Assumptions (Petroleum)'!$V$6,Model!AB$1,'Assumptions (Petroleum)'!$V$9,'Assumptions (Petroleum)'!$V$4*Model!$E$2253*AVERAGE('Assumptions (Petroleum)'!$B$2:$C$2)/10^9),0)</f>
        <v>-0.000273781887</v>
      </c>
      <c r="K2364" s="160">
        <f>IF($E$2253&gt;0,IPMT('Assumptions (Petroleum)'!$V$6,Model!AC$1,'Assumptions (Petroleum)'!$V$9,'Assumptions (Petroleum)'!$V$4*Model!$E$2253*AVERAGE('Assumptions (Petroleum)'!$B$2:$C$2)/10^9),0)</f>
        <v>-0.0002517596959</v>
      </c>
      <c r="L2364" s="160">
        <f>IF($E$2253&gt;0,IPMT('Assumptions (Petroleum)'!$V$6,Model!AD$1,'Assumptions (Petroleum)'!$V$9,'Assumptions (Petroleum)'!$V$4*Model!$E$2253*AVERAGE('Assumptions (Petroleum)'!$B$2:$C$2)/10^9),0)</f>
        <v>-0.0002286914507</v>
      </c>
      <c r="M2364" s="160">
        <f>IF($E$2253&gt;0,IPMT('Assumptions (Petroleum)'!$V$6,Model!AE$1,'Assumptions (Petroleum)'!$V$9,'Assumptions (Petroleum)'!$V$4*Model!$E$2253*AVERAGE('Assumptions (Petroleum)'!$B$2:$C$2)/10^9),0)</f>
        <v>-0.0002045274638</v>
      </c>
      <c r="N2364" s="177">
        <f>IF($E$2253&gt;0,IPMT('Assumptions (Petroleum)'!$V$6,Model!AF$1,'Assumptions (Petroleum)'!$V$9,'Assumptions (Petroleum)'!$V$4*Model!$E$2253*AVERAGE('Assumptions (Petroleum)'!$B$2:$C$2)/10^9),0)</f>
        <v>-0.0001792156876</v>
      </c>
      <c r="O2364" s="160">
        <f>IF($E$2253&gt;0,IPMT('Assumptions (Petroleum)'!$V$6,Model!AG$1,'Assumptions (Petroleum)'!$V$9,'Assumptions (Petroleum)'!$V$4*Model!$E$2253*AVERAGE('Assumptions (Petroleum)'!$B$2:$C$2)/10^9),0)</f>
        <v>-0.0001527016019</v>
      </c>
      <c r="P2364" s="160">
        <f>IF($E$2253&gt;0,IPMT('Assumptions (Petroleum)'!$V$6,Model!AH$1,'Assumptions (Petroleum)'!$V$9,'Assumptions (Petroleum)'!$V$4*Model!$E$2253*AVERAGE('Assumptions (Petroleum)'!$B$2:$C$2)/10^9),0)</f>
        <v>-0.0001249280972</v>
      </c>
      <c r="Q2364" s="160">
        <f>IF($E$2253&gt;0,IPMT('Assumptions (Petroleum)'!$V$6,Model!AI$1,'Assumptions (Petroleum)'!$V$9,'Assumptions (Petroleum)'!$V$4*Model!$E$2253*AVERAGE('Assumptions (Petroleum)'!$B$2:$C$2)/10^9),0)</f>
        <v>-0.00009583535109</v>
      </c>
      <c r="R2364" s="160">
        <f>IF($E$2253&gt;0,IPMT('Assumptions (Petroleum)'!$V$6,Model!AJ$1,'Assumptions (Petroleum)'!$V$9,'Assumptions (Petroleum)'!$V$4*Model!$E$2253*AVERAGE('Assumptions (Petroleum)'!$B$2:$C$2)/10^9),0)</f>
        <v>-0.00006536069949</v>
      </c>
      <c r="S2364" s="160">
        <f>IF($E$2253&gt;0,IPMT('Assumptions (Petroleum)'!$V$6,Model!AK$1,'Assumptions (Petroleum)'!$V$9,'Assumptions (Petroleum)'!$V$4*Model!$E$2253*AVERAGE('Assumptions (Petroleum)'!$B$2:$C$2)/10^9),0)</f>
        <v>-0.00003343850194</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-0.0004735872569</v>
      </c>
      <c r="G2365" s="160">
        <f>IF($F$2253&gt;0,IPMT('Assumptions (Petroleum)'!$V$6,Model!X$1,'Assumptions (Petroleum)'!$V$9,'Assumptions (Petroleum)'!$V$4*Model!$F$2253*AVERAGE('Assumptions (Petroleum)'!$B$2:$D$2)/10^9),0)</f>
        <v>-0.0004512239293</v>
      </c>
      <c r="H2365" s="160">
        <f>IF($F$2253&gt;0,IPMT('Assumptions (Petroleum)'!$V$6,Model!Y$1,'Assumptions (Petroleum)'!$V$9,'Assumptions (Petroleum)'!$V$4*Model!$F$2253*AVERAGE('Assumptions (Petroleum)'!$B$2:$D$2)/10^9),0)</f>
        <v>-0.0004277983438</v>
      </c>
      <c r="I2365" s="160">
        <f>IF($F$2253&gt;0,IPMT('Assumptions (Petroleum)'!$V$6,Model!Z$1,'Assumptions (Petroleum)'!$V$9,'Assumptions (Petroleum)'!$V$4*Model!$F$2253*AVERAGE('Assumptions (Petroleum)'!$B$2:$D$2)/10^9),0)</f>
        <v>-0.0004032600429</v>
      </c>
      <c r="J2365" s="160">
        <f>IF($F$2253&gt;0,IPMT('Assumptions (Petroleum)'!$V$6,Model!AA$1,'Assumptions (Petroleum)'!$V$9,'Assumptions (Petroleum)'!$V$4*Model!$F$2253*AVERAGE('Assumptions (Petroleum)'!$B$2:$D$2)/10^9),0)</f>
        <v>-0.0003775561727</v>
      </c>
      <c r="K2365" s="160">
        <f>IF($F$2253&gt;0,IPMT('Assumptions (Petroleum)'!$V$6,Model!AB$1,'Assumptions (Petroleum)'!$V$9,'Assumptions (Petroleum)'!$V$4*Model!$F$2253*AVERAGE('Assumptions (Petroleum)'!$B$2:$D$2)/10^9),0)</f>
        <v>-0.0003506313687</v>
      </c>
      <c r="L2365" s="160">
        <f>IF($F$2253&gt;0,IPMT('Assumptions (Petroleum)'!$V$6,Model!AC$1,'Assumptions (Petroleum)'!$V$9,'Assumptions (Petroleum)'!$V$4*Model!$F$2253*AVERAGE('Assumptions (Petroleum)'!$B$2:$D$2)/10^9),0)</f>
        <v>-0.0003224276365</v>
      </c>
      <c r="M2365" s="160">
        <f>IF($F$2253&gt;0,IPMT('Assumptions (Petroleum)'!$V$6,Model!AD$1,'Assumptions (Petroleum)'!$V$9,'Assumptions (Petroleum)'!$V$4*Model!$F$2253*AVERAGE('Assumptions (Petroleum)'!$B$2:$D$2)/10^9),0)</f>
        <v>-0.000292884227</v>
      </c>
      <c r="N2365" s="177">
        <f>IF($F$2253&gt;0,IPMT('Assumptions (Petroleum)'!$V$6,Model!AE$1,'Assumptions (Petroleum)'!$V$9,'Assumptions (Petroleum)'!$V$4*Model!$F$2253*AVERAGE('Assumptions (Petroleum)'!$B$2:$D$2)/10^9),0)</f>
        <v>-0.0002619375056</v>
      </c>
      <c r="O2365" s="160">
        <f>IF($F$2253&gt;0,IPMT('Assumptions (Petroleum)'!$V$6,Model!AF$1,'Assumptions (Petroleum)'!$V$9,'Assumptions (Petroleum)'!$V$4*Model!$F$2253*AVERAGE('Assumptions (Petroleum)'!$B$2:$D$2)/10^9),0)</f>
        <v>-0.0002295208149</v>
      </c>
      <c r="P2365" s="160">
        <f>IF($F$2253&gt;0,IPMT('Assumptions (Petroleum)'!$V$6,Model!AG$1,'Assumptions (Petroleum)'!$V$9,'Assumptions (Petroleum)'!$V$4*Model!$F$2253*AVERAGE('Assumptions (Petroleum)'!$B$2:$D$2)/10^9),0)</f>
        <v>-0.0001955643314</v>
      </c>
      <c r="Q2365" s="160">
        <f>IF($F$2253&gt;0,IPMT('Assumptions (Petroleum)'!$V$6,Model!AH$1,'Assumptions (Petroleum)'!$V$9,'Assumptions (Petroleum)'!$V$4*Model!$F$2253*AVERAGE('Assumptions (Petroleum)'!$B$2:$D$2)/10^9),0)</f>
        <v>-0.0001599949149</v>
      </c>
      <c r="R2365" s="160">
        <f>IF($F$2253&gt;0,IPMT('Assumptions (Petroleum)'!$V$6,Model!AI$1,'Assumptions (Petroleum)'!$V$9,'Assumptions (Petroleum)'!$V$4*Model!$F$2253*AVERAGE('Assumptions (Petroleum)'!$B$2:$D$2)/10^9),0)</f>
        <v>-0.0001227359512</v>
      </c>
      <c r="S2365" s="160">
        <f>IF($F$2253&gt;0,IPMT('Assumptions (Petroleum)'!$V$6,Model!AJ$1,'Assumptions (Petroleum)'!$V$9,'Assumptions (Petroleum)'!$V$4*Model!$F$2253*AVERAGE('Assumptions (Petroleum)'!$B$2:$D$2)/10^9),0)</f>
        <v>-0.00008370718666</v>
      </c>
      <c r="T2365" s="160">
        <f>IF($F$2253&gt;0,IPMT('Assumptions (Petroleum)'!$V$6,Model!AK$1,'Assumptions (Petroleum)'!$V$9,'Assumptions (Petroleum)'!$V$4*Model!$F$2253*AVERAGE('Assumptions (Petroleum)'!$B$2:$D$2)/10^9),0)</f>
        <v>-0.00004282455581</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-0.0003318231971</v>
      </c>
      <c r="H2366" s="160">
        <f>IF($G$2253&gt;0,IPMT('Assumptions (Petroleum)'!$V$6,Model!X$1,'Assumptions (Petroleum)'!$V$9,'Assumptions (Petroleum)'!$V$4*Model!$G$2253*AVERAGE('Assumptions (Petroleum)'!$C$2:$E$2)/10^9),0)</f>
        <v>-0.0003161541293</v>
      </c>
      <c r="I2366" s="160">
        <f>IF($G$2253&gt;0,IPMT('Assumptions (Petroleum)'!$V$6,Model!Y$1,'Assumptions (Petroleum)'!$V$9,'Assumptions (Petroleum)'!$V$4*Model!$G$2253*AVERAGE('Assumptions (Petroleum)'!$C$2:$E$2)/10^9),0)</f>
        <v>-0.0002997407808</v>
      </c>
      <c r="J2366" s="160">
        <f>IF($G$2253&gt;0,IPMT('Assumptions (Petroleum)'!$V$6,Model!Z$1,'Assumptions (Petroleum)'!$V$9,'Assumptions (Petroleum)'!$V$4*Model!$G$2253*AVERAGE('Assumptions (Petroleum)'!$C$2:$E$2)/10^9),0)</f>
        <v>-0.0002825477983</v>
      </c>
      <c r="K2366" s="160">
        <f>IF($G$2253&gt;0,IPMT('Assumptions (Petroleum)'!$V$6,Model!AA$1,'Assumptions (Petroleum)'!$V$9,'Assumptions (Petroleum)'!$V$4*Model!$G$2253*AVERAGE('Assumptions (Petroleum)'!$C$2:$E$2)/10^9),0)</f>
        <v>-0.000264538149</v>
      </c>
      <c r="L2366" s="160">
        <f>IF($G$2253&gt;0,IPMT('Assumptions (Petroleum)'!$V$6,Model!AB$1,'Assumptions (Petroleum)'!$V$9,'Assumptions (Petroleum)'!$V$4*Model!$G$2253*AVERAGE('Assumptions (Petroleum)'!$C$2:$E$2)/10^9),0)</f>
        <v>-0.0002456730414</v>
      </c>
      <c r="M2366" s="160">
        <f>IF($G$2253&gt;0,IPMT('Assumptions (Petroleum)'!$V$6,Model!AC$1,'Assumptions (Petroleum)'!$V$9,'Assumptions (Petroleum)'!$V$4*Model!$G$2253*AVERAGE('Assumptions (Petroleum)'!$C$2:$E$2)/10^9),0)</f>
        <v>-0.0002259118413</v>
      </c>
      <c r="N2366" s="160">
        <f>IF($G$2253&gt;0,IPMT('Assumptions (Petroleum)'!$V$6,Model!AD$1,'Assumptions (Petroleum)'!$V$9,'Assumptions (Petroleum)'!$V$4*Model!$G$2253*AVERAGE('Assumptions (Petroleum)'!$C$2:$E$2)/10^9),0)</f>
        <v>-0.0002052119841</v>
      </c>
      <c r="O2366" s="160">
        <f>IF($G$2253&gt;0,IPMT('Assumptions (Petroleum)'!$V$6,Model!AE$1,'Assumptions (Petroleum)'!$V$9,'Assumptions (Petroleum)'!$V$4*Model!$G$2253*AVERAGE('Assumptions (Petroleum)'!$C$2:$E$2)/10^9),0)</f>
        <v>-0.0001835288836</v>
      </c>
      <c r="P2366" s="160">
        <f>IF($G$2253&gt;0,IPMT('Assumptions (Petroleum)'!$V$6,Model!AF$1,'Assumptions (Petroleum)'!$V$9,'Assumptions (Petroleum)'!$V$4*Model!$G$2253*AVERAGE('Assumptions (Petroleum)'!$C$2:$E$2)/10^9),0)</f>
        <v>-0.000160815836</v>
      </c>
      <c r="Q2366" s="160">
        <f>IF($G$2253&gt;0,IPMT('Assumptions (Petroleum)'!$V$6,Model!AG$1,'Assumptions (Petroleum)'!$V$9,'Assumptions (Petroleum)'!$V$4*Model!$G$2253*AVERAGE('Assumptions (Petroleum)'!$C$2:$E$2)/10^9),0)</f>
        <v>-0.0001370239185</v>
      </c>
      <c r="R2366" s="160">
        <f>IF($G$2253&gt;0,IPMT('Assumptions (Petroleum)'!$V$6,Model!AH$1,'Assumptions (Petroleum)'!$V$9,'Assumptions (Petroleum)'!$V$4*Model!$G$2253*AVERAGE('Assumptions (Petroleum)'!$C$2:$E$2)/10^9),0)</f>
        <v>-0.000112101885</v>
      </c>
      <c r="S2366" s="160">
        <f>IF($G$2253&gt;0,IPMT('Assumptions (Petroleum)'!$V$6,Model!AI$1,'Assumptions (Petroleum)'!$V$9,'Assumptions (Petroleum)'!$V$4*Model!$G$2253*AVERAGE('Assumptions (Petroleum)'!$C$2:$E$2)/10^9),0)</f>
        <v>-0.00008599605487</v>
      </c>
      <c r="T2366" s="160">
        <f>IF($G$2253&gt;0,IPMT('Assumptions (Petroleum)'!$V$6,Model!AJ$1,'Assumptions (Petroleum)'!$V$9,'Assumptions (Petroleum)'!$V$4*Model!$G$2253*AVERAGE('Assumptions (Petroleum)'!$C$2:$E$2)/10^9),0)</f>
        <v>-0.00005865019782</v>
      </c>
      <c r="U2366" s="160">
        <f>IF($G$2253&gt;0,IPMT('Assumptions (Petroleum)'!$V$6,Model!AK$1,'Assumptions (Petroleum)'!$V$9,'Assumptions (Petroleum)'!$V$4*Model!$G$2253*AVERAGE('Assumptions (Petroleum)'!$C$2:$E$2)/10^9),0)</f>
        <v>-0.00003000541256</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-0.0003804773234</v>
      </c>
      <c r="I2367" s="160">
        <f>IF($H$2253&gt;0,IPMT('Assumptions (Petroleum)'!$V$6,Model!X$1,'Assumptions (Petroleum)'!$V$9,'Assumptions (Petroleum)'!$V$4*Model!$H$2253*AVERAGE('Assumptions (Petroleum)'!$D$2:$F$2)/10^9),0)</f>
        <v>-0.0003625107526</v>
      </c>
      <c r="J2367" s="160">
        <f>IF($H$2253&gt;0,IPMT('Assumptions (Petroleum)'!$V$6,Model!Y$1,'Assumptions (Petroleum)'!$V$9,'Assumptions (Petroleum)'!$V$4*Model!$H$2253*AVERAGE('Assumptions (Petroleum)'!$D$2:$F$2)/10^9),0)</f>
        <v>-0.0003436907696</v>
      </c>
      <c r="K2367" s="160">
        <f>IF($H$2253&gt;0,IPMT('Assumptions (Petroleum)'!$V$6,Model!Z$1,'Assumptions (Petroleum)'!$V$9,'Assumptions (Petroleum)'!$V$4*Model!$H$2253*AVERAGE('Assumptions (Petroleum)'!$D$2:$F$2)/10^9),0)</f>
        <v>-0.0003239768375</v>
      </c>
      <c r="L2367" s="160">
        <f>IF($H$2253&gt;0,IPMT('Assumptions (Petroleum)'!$V$6,Model!AA$1,'Assumptions (Petroleum)'!$V$9,'Assumptions (Petroleum)'!$V$4*Model!$H$2253*AVERAGE('Assumptions (Petroleum)'!$D$2:$F$2)/10^9),0)</f>
        <v>-0.0003033264936</v>
      </c>
      <c r="M2367" s="160">
        <f>IF($H$2253&gt;0,IPMT('Assumptions (Petroleum)'!$V$6,Model!AB$1,'Assumptions (Petroleum)'!$V$9,'Assumptions (Petroleum)'!$V$4*Model!$H$2253*AVERAGE('Assumptions (Petroleum)'!$D$2:$F$2)/10^9),0)</f>
        <v>-0.0002816952583</v>
      </c>
      <c r="N2367" s="160">
        <f>IF($H$2253&gt;0,IPMT('Assumptions (Petroleum)'!$V$6,Model!AC$1,'Assumptions (Petroleum)'!$V$9,'Assumptions (Petroleum)'!$V$4*Model!$H$2253*AVERAGE('Assumptions (Petroleum)'!$D$2:$F$2)/10^9),0)</f>
        <v>-0.0002590365394</v>
      </c>
      <c r="O2367" s="160">
        <f>IF($H$2253&gt;0,IPMT('Assumptions (Petroleum)'!$V$6,Model!AD$1,'Assumptions (Petroleum)'!$V$9,'Assumptions (Petroleum)'!$V$4*Model!$H$2253*AVERAGE('Assumptions (Petroleum)'!$D$2:$F$2)/10^9),0)</f>
        <v>-0.0002353015313</v>
      </c>
      <c r="P2367" s="160">
        <f>IF($H$2253&gt;0,IPMT('Assumptions (Petroleum)'!$V$6,Model!AE$1,'Assumptions (Petroleum)'!$V$9,'Assumptions (Petroleum)'!$V$4*Model!$H$2253*AVERAGE('Assumptions (Petroleum)'!$D$2:$F$2)/10^9),0)</f>
        <v>-0.0002104391104</v>
      </c>
      <c r="Q2367" s="160">
        <f>IF($H$2253&gt;0,IPMT('Assumptions (Petroleum)'!$V$6,Model!AF$1,'Assumptions (Petroleum)'!$V$9,'Assumptions (Petroleum)'!$V$4*Model!$H$2253*AVERAGE('Assumptions (Petroleum)'!$D$2:$F$2)/10^9),0)</f>
        <v>-0.0001843957244</v>
      </c>
      <c r="R2367" s="160">
        <f>IF($H$2253&gt;0,IPMT('Assumptions (Petroleum)'!$V$6,Model!AG$1,'Assumptions (Petroleum)'!$V$9,'Assumptions (Petroleum)'!$V$4*Model!$H$2253*AVERAGE('Assumptions (Petroleum)'!$D$2:$F$2)/10^9),0)</f>
        <v>-0.0001571152777</v>
      </c>
      <c r="S2367" s="160">
        <f>IF($H$2253&gt;0,IPMT('Assumptions (Petroleum)'!$V$6,Model!AH$1,'Assumptions (Petroleum)'!$V$9,'Assumptions (Petroleum)'!$V$4*Model!$H$2253*AVERAGE('Assumptions (Petroleum)'!$D$2:$F$2)/10^9),0)</f>
        <v>-0.0001285390097</v>
      </c>
      <c r="T2367" s="160">
        <f>IF($H$2253&gt;0,IPMT('Assumptions (Petroleum)'!$V$6,Model!AI$1,'Assumptions (Petroleum)'!$V$9,'Assumptions (Petroleum)'!$V$4*Model!$H$2253*AVERAGE('Assumptions (Petroleum)'!$D$2:$F$2)/10^9),0)</f>
        <v>-0.00009860536895</v>
      </c>
      <c r="U2367" s="160">
        <f>IF($H$2253&gt;0,IPMT('Assumptions (Petroleum)'!$V$6,Model!AJ$1,'Assumptions (Petroleum)'!$V$9,'Assumptions (Petroleum)'!$V$4*Model!$H$2253*AVERAGE('Assumptions (Petroleum)'!$D$2:$F$2)/10^9),0)</f>
        <v>-0.00006724988028</v>
      </c>
      <c r="V2367" s="160">
        <f>IF($H$2253&gt;0,IPMT('Assumptions (Petroleum)'!$V$6,Model!AK$1,'Assumptions (Petroleum)'!$V$9,'Assumptions (Petroleum)'!$V$4*Model!$H$2253*AVERAGE('Assumptions (Petroleum)'!$D$2:$F$2)/10^9),0)</f>
        <v>-0.00003440500591</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-0.0004779100596</v>
      </c>
      <c r="J2368" s="160">
        <f>IF($I$2253&gt;0,IPMT('Assumptions (Petroleum)'!$V$6,Model!X$1,'Assumptions (Petroleum)'!$V$9,'Assumptions (Petroleum)'!$V$4*Model!$I$2253*AVERAGE('Assumptions (Petroleum)'!$E$2:$G$2)/10^9),0)</f>
        <v>-0.0004553426044</v>
      </c>
      <c r="K2368" s="160">
        <f>IF($I$2253&gt;0,IPMT('Assumptions (Petroleum)'!$V$6,Model!Y$1,'Assumptions (Petroleum)'!$V$9,'Assumptions (Petroleum)'!$V$4*Model!$I$2253*AVERAGE('Assumptions (Petroleum)'!$E$2:$G$2)/10^9),0)</f>
        <v>-0.0004317031951</v>
      </c>
      <c r="L2368" s="160">
        <f>IF($I$2253&gt;0,IPMT('Assumptions (Petroleum)'!$V$6,Model!Z$1,'Assumptions (Petroleum)'!$V$9,'Assumptions (Petroleum)'!$V$4*Model!$I$2253*AVERAGE('Assumptions (Petroleum)'!$E$2:$G$2)/10^9),0)</f>
        <v>-0.0004069409139</v>
      </c>
      <c r="M2368" s="160">
        <f>IF($I$2253&gt;0,IPMT('Assumptions (Petroleum)'!$V$6,Model!AA$1,'Assumptions (Petroleum)'!$V$9,'Assumptions (Petroleum)'!$V$4*Model!$I$2253*AVERAGE('Assumptions (Petroleum)'!$E$2:$G$2)/10^9),0)</f>
        <v>-0.0003810024243</v>
      </c>
      <c r="N2368" s="160">
        <f>IF($I$2253&gt;0,IPMT('Assumptions (Petroleum)'!$V$6,Model!AB$1,'Assumptions (Petroleum)'!$V$9,'Assumptions (Petroleum)'!$V$4*Model!$I$2253*AVERAGE('Assumptions (Petroleum)'!$E$2:$G$2)/10^9),0)</f>
        <v>-0.0003538318565</v>
      </c>
      <c r="O2368" s="160">
        <f>IF($I$2253&gt;0,IPMT('Assumptions (Petroleum)'!$V$6,Model!AC$1,'Assumptions (Petroleum)'!$V$9,'Assumptions (Petroleum)'!$V$4*Model!$I$2253*AVERAGE('Assumptions (Petroleum)'!$E$2:$G$2)/10^9),0)</f>
        <v>-0.0003253706867</v>
      </c>
      <c r="P2368" s="160">
        <f>IF($I$2253&gt;0,IPMT('Assumptions (Petroleum)'!$V$6,Model!AD$1,'Assumptions (Petroleum)'!$V$9,'Assumptions (Petroleum)'!$V$4*Model!$I$2253*AVERAGE('Assumptions (Petroleum)'!$E$2:$G$2)/10^9),0)</f>
        <v>-0.0002955576113</v>
      </c>
      <c r="Q2368" s="160">
        <f>IF($I$2253&gt;0,IPMT('Assumptions (Petroleum)'!$V$6,Model!AE$1,'Assumptions (Petroleum)'!$V$9,'Assumptions (Petroleum)'!$V$4*Model!$I$2253*AVERAGE('Assumptions (Petroleum)'!$E$2:$G$2)/10^9),0)</f>
        <v>-0.0002643284149</v>
      </c>
      <c r="R2368" s="160">
        <f>IF($I$2253&gt;0,IPMT('Assumptions (Petroleum)'!$V$6,Model!AF$1,'Assumptions (Petroleum)'!$V$9,'Assumptions (Petroleum)'!$V$4*Model!$I$2253*AVERAGE('Assumptions (Petroleum)'!$E$2:$G$2)/10^9),0)</f>
        <v>-0.0002316158316</v>
      </c>
      <c r="S2368" s="160">
        <f>IF($I$2253&gt;0,IPMT('Assumptions (Petroleum)'!$V$6,Model!AG$1,'Assumptions (Petroleum)'!$V$9,'Assumptions (Petroleum)'!$V$4*Model!$I$2253*AVERAGE('Assumptions (Petroleum)'!$E$2:$G$2)/10^9),0)</f>
        <v>-0.0001973494006</v>
      </c>
      <c r="T2368" s="160">
        <f>IF($I$2253&gt;0,IPMT('Assumptions (Petroleum)'!$V$6,Model!AH$1,'Assumptions (Petroleum)'!$V$9,'Assumptions (Petroleum)'!$V$4*Model!$I$2253*AVERAGE('Assumptions (Petroleum)'!$E$2:$G$2)/10^9),0)</f>
        <v>-0.0001614553141</v>
      </c>
      <c r="U2368" s="160">
        <f>IF($I$2253&gt;0,IPMT('Assumptions (Petroleum)'!$V$6,Model!AI$1,'Assumptions (Petroleum)'!$V$9,'Assumptions (Petroleum)'!$V$4*Model!$I$2253*AVERAGE('Assumptions (Petroleum)'!$E$2:$G$2)/10^9),0)</f>
        <v>-0.0001238562586</v>
      </c>
      <c r="V2368" s="160">
        <f>IF($I$2253&gt;0,IPMT('Assumptions (Petroleum)'!$V$6,Model!AJ$1,'Assumptions (Petroleum)'!$V$9,'Assumptions (Petroleum)'!$V$4*Model!$I$2253*AVERAGE('Assumptions (Petroleum)'!$E$2:$G$2)/10^9),0)</f>
        <v>-0.00008447124787</v>
      </c>
      <c r="W2368" s="160">
        <f>IF($I$2253&gt;0,IPMT('Assumptions (Petroleum)'!$V$6,Model!AK$1,'Assumptions (Petroleum)'!$V$9,'Assumptions (Petroleum)'!$V$4*Model!$I$2253*AVERAGE('Assumptions (Petroleum)'!$E$2:$G$2)/10^9),0)</f>
        <v>-0.00004321544915</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-0.0004832517524</v>
      </c>
      <c r="K2369" s="160">
        <f>IF($J$2253&gt;0,IPMT('Assumptions (Petroleum)'!$V$6,Model!X$1,'Assumptions (Petroleum)'!$V$9,'Assumptions (Petroleum)'!$V$4*Model!$J$2253*AVERAGE('Assumptions (Petroleum)'!$F$2:$H$2)/10^9),0)</f>
        <v>-0.0004604320564</v>
      </c>
      <c r="L2369" s="160">
        <f>IF($J$2253&gt;0,IPMT('Assumptions (Petroleum)'!$V$6,Model!Y$1,'Assumptions (Petroleum)'!$V$9,'Assumptions (Petroleum)'!$V$4*Model!$J$2253*AVERAGE('Assumptions (Petroleum)'!$F$2:$H$2)/10^9),0)</f>
        <v>-0.0004365284249</v>
      </c>
      <c r="M2369" s="160">
        <f>IF($J$2253&gt;0,IPMT('Assumptions (Petroleum)'!$V$6,Model!Z$1,'Assumptions (Petroleum)'!$V$9,'Assumptions (Petroleum)'!$V$4*Model!$J$2253*AVERAGE('Assumptions (Petroleum)'!$F$2:$H$2)/10^9),0)</f>
        <v>-0.0004114893709</v>
      </c>
      <c r="N2369" s="160">
        <f>IF($J$2253&gt;0,IPMT('Assumptions (Petroleum)'!$V$6,Model!AA$1,'Assumptions (Petroleum)'!$V$9,'Assumptions (Petroleum)'!$V$4*Model!$J$2253*AVERAGE('Assumptions (Petroleum)'!$F$2:$H$2)/10^9),0)</f>
        <v>-0.0003852609618</v>
      </c>
      <c r="O2369" s="160">
        <f>IF($J$2253&gt;0,IPMT('Assumptions (Petroleum)'!$V$6,Model!AB$1,'Assumptions (Petroleum)'!$V$9,'Assumptions (Petroleum)'!$V$4*Model!$J$2253*AVERAGE('Assumptions (Petroleum)'!$F$2:$H$2)/10^9),0)</f>
        <v>-0.0003577867033</v>
      </c>
      <c r="P2369" s="160">
        <f>IF($J$2253&gt;0,IPMT('Assumptions (Petroleum)'!$V$6,Model!AC$1,'Assumptions (Petroleum)'!$V$9,'Assumptions (Petroleum)'!$V$4*Model!$J$2253*AVERAGE('Assumptions (Petroleum)'!$F$2:$H$2)/10^9),0)</f>
        <v>-0.0003290074175</v>
      </c>
      <c r="Q2369" s="160">
        <f>IF($J$2253&gt;0,IPMT('Assumptions (Petroleum)'!$V$6,Model!AD$1,'Assumptions (Petroleum)'!$V$9,'Assumptions (Petroleum)'!$V$4*Model!$J$2253*AVERAGE('Assumptions (Petroleum)'!$F$2:$H$2)/10^9),0)</f>
        <v>-0.0002988611157</v>
      </c>
      <c r="R2369" s="160">
        <f>IF($J$2253&gt;0,IPMT('Assumptions (Petroleum)'!$V$6,Model!AE$1,'Assumptions (Petroleum)'!$V$9,'Assumptions (Petroleum)'!$V$4*Model!$J$2253*AVERAGE('Assumptions (Petroleum)'!$F$2:$H$2)/10^9),0)</f>
        <v>-0.0002672828645</v>
      </c>
      <c r="S2369" s="160">
        <f>IF($J$2253&gt;0,IPMT('Assumptions (Petroleum)'!$V$6,Model!AF$1,'Assumptions (Petroleum)'!$V$9,'Assumptions (Petroleum)'!$V$4*Model!$J$2253*AVERAGE('Assumptions (Petroleum)'!$F$2:$H$2)/10^9),0)</f>
        <v>-0.0002342046464</v>
      </c>
      <c r="T2369" s="160">
        <f>IF($J$2253&gt;0,IPMT('Assumptions (Petroleum)'!$V$6,Model!AG$1,'Assumptions (Petroleum)'!$V$9,'Assumptions (Petroleum)'!$V$4*Model!$J$2253*AVERAGE('Assumptions (Petroleum)'!$F$2:$H$2)/10^9),0)</f>
        <v>-0.0001995552129</v>
      </c>
      <c r="U2369" s="160">
        <f>IF($J$2253&gt;0,IPMT('Assumptions (Petroleum)'!$V$6,Model!AH$1,'Assumptions (Petroleum)'!$V$9,'Assumptions (Petroleum)'!$V$4*Model!$J$2253*AVERAGE('Assumptions (Petroleum)'!$F$2:$H$2)/10^9),0)</f>
        <v>-0.0001632599313</v>
      </c>
      <c r="V2369" s="160">
        <f>IF($J$2253&gt;0,IPMT('Assumptions (Petroleum)'!$V$6,Model!AI$1,'Assumptions (Petroleum)'!$V$9,'Assumptions (Petroleum)'!$V$4*Model!$J$2253*AVERAGE('Assumptions (Petroleum)'!$F$2:$H$2)/10^9),0)</f>
        <v>-0.0001252406238</v>
      </c>
      <c r="W2369" s="160">
        <f>IF($J$2253&gt;0,IPMT('Assumptions (Petroleum)'!$V$6,Model!AJ$1,'Assumptions (Petroleum)'!$V$9,'Assumptions (Petroleum)'!$V$4*Model!$J$2253*AVERAGE('Assumptions (Petroleum)'!$F$2:$H$2)/10^9),0)</f>
        <v>-0.00008541539928</v>
      </c>
      <c r="X2369" s="160">
        <f>IF($J$2253&gt;0,IPMT('Assumptions (Petroleum)'!$V$6,Model!AK$1,'Assumptions (Petroleum)'!$V$9,'Assumptions (Petroleum)'!$V$4*Model!$J$2253*AVERAGE('Assumptions (Petroleum)'!$F$2:$H$2)/10^9),0)</f>
        <v>-0.00004369847655</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-0.0002145665234</v>
      </c>
      <c r="L2370" s="160">
        <f>IF($K$2253&gt;0,IPMT('Assumptions (Petroleum)'!$V$6,Model!X$1,'Assumptions (Petroleum)'!$V$9,'Assumptions (Petroleum)'!$V$4*Model!$K$2253*AVERAGE('Assumptions (Petroleum)'!$G$2:$I$2)/10^9),0)</f>
        <v>-0.0002044344487</v>
      </c>
      <c r="M2370" s="160">
        <f>IF($K$2253&gt;0,IPMT('Assumptions (Petroleum)'!$V$6,Model!Y$1,'Assumptions (Petroleum)'!$V$9,'Assumptions (Petroleum)'!$V$4*Model!$K$2253*AVERAGE('Assumptions (Petroleum)'!$G$2:$I$2)/10^9),0)</f>
        <v>-0.0001938211005</v>
      </c>
      <c r="N2370" s="160">
        <f>IF($K$2253&gt;0,IPMT('Assumptions (Petroleum)'!$V$6,Model!Z$1,'Assumptions (Petroleum)'!$V$9,'Assumptions (Petroleum)'!$V$4*Model!$K$2253*AVERAGE('Assumptions (Petroleum)'!$G$2:$I$2)/10^9),0)</f>
        <v>-0.0001827036183</v>
      </c>
      <c r="O2370" s="160">
        <f>IF($K$2253&gt;0,IPMT('Assumptions (Petroleum)'!$V$6,Model!AA$1,'Assumptions (Petroleum)'!$V$9,'Assumptions (Petroleum)'!$V$4*Model!$K$2253*AVERAGE('Assumptions (Petroleum)'!$G$2:$I$2)/10^9),0)</f>
        <v>-0.0001710580557</v>
      </c>
      <c r="P2370" s="160">
        <f>IF($K$2253&gt;0,IPMT('Assumptions (Petroleum)'!$V$6,Model!AB$1,'Assumptions (Petroleum)'!$V$9,'Assumptions (Petroleum)'!$V$4*Model!$K$2253*AVERAGE('Assumptions (Petroleum)'!$G$2:$I$2)/10^9),0)</f>
        <v>-0.0001588593288</v>
      </c>
      <c r="Q2370" s="160">
        <f>IF($K$2253&gt;0,IPMT('Assumptions (Petroleum)'!$V$6,Model!AC$1,'Assumptions (Petroleum)'!$V$9,'Assumptions (Petroleum)'!$V$4*Model!$K$2253*AVERAGE('Assumptions (Petroleum)'!$G$2:$I$2)/10^9),0)</f>
        <v>-0.0001460811625</v>
      </c>
      <c r="R2370" s="160">
        <f>IF($K$2253&gt;0,IPMT('Assumptions (Petroleum)'!$V$6,Model!AD$1,'Assumptions (Petroleum)'!$V$9,'Assumptions (Petroleum)'!$V$4*Model!$K$2253*AVERAGE('Assumptions (Petroleum)'!$G$2:$I$2)/10^9),0)</f>
        <v>-0.0001326960332</v>
      </c>
      <c r="S2370" s="160">
        <f>IF($K$2253&gt;0,IPMT('Assumptions (Petroleum)'!$V$6,Model!AE$1,'Assumptions (Petroleum)'!$V$9,'Assumptions (Petroleum)'!$V$4*Model!$K$2253*AVERAGE('Assumptions (Petroleum)'!$G$2:$I$2)/10^9),0)</f>
        <v>-0.0001186751102</v>
      </c>
      <c r="T2370" s="160">
        <f>IF($K$2253&gt;0,IPMT('Assumptions (Petroleum)'!$V$6,Model!AF$1,'Assumptions (Petroleum)'!$V$9,'Assumptions (Petroleum)'!$V$4*Model!$K$2253*AVERAGE('Assumptions (Petroleum)'!$G$2:$I$2)/10^9),0)</f>
        <v>-0.0001039881935</v>
      </c>
      <c r="U2370" s="160">
        <f>IF($K$2253&gt;0,IPMT('Assumptions (Petroleum)'!$V$6,Model!AG$1,'Assumptions (Petroleum)'!$V$9,'Assumptions (Petroleum)'!$V$4*Model!$K$2253*AVERAGE('Assumptions (Petroleum)'!$G$2:$I$2)/10^9),0)</f>
        <v>-0.00008860364817</v>
      </c>
      <c r="V2370" s="160">
        <f>IF($K$2253&gt;0,IPMT('Assumptions (Petroleum)'!$V$6,Model!AH$1,'Assumptions (Petroleum)'!$V$9,'Assumptions (Petroleum)'!$V$4*Model!$K$2253*AVERAGE('Assumptions (Petroleum)'!$G$2:$I$2)/10^9),0)</f>
        <v>-0.00007248833696</v>
      </c>
      <c r="W2370" s="160">
        <f>IF($K$2253&gt;0,IPMT('Assumptions (Petroleum)'!$V$6,Model!AI$1,'Assumptions (Petroleum)'!$V$9,'Assumptions (Petroleum)'!$V$4*Model!$K$2253*AVERAGE('Assumptions (Petroleum)'!$G$2:$I$2)/10^9),0)</f>
        <v>-0.00005560754847</v>
      </c>
      <c r="X2370" s="160">
        <f>IF($K$2253&gt;0,IPMT('Assumptions (Petroleum)'!$V$6,Model!AJ$1,'Assumptions (Petroleum)'!$V$9,'Assumptions (Petroleum)'!$V$4*Model!$K$2253*AVERAGE('Assumptions (Petroleum)'!$G$2:$I$2)/10^9),0)</f>
        <v>-0.00003792492252</v>
      </c>
      <c r="Y2370" s="160">
        <f>IF($K$2253&gt;0,IPMT('Assumptions (Petroleum)'!$V$6,Model!AK$1,'Assumptions (Petroleum)'!$V$9,'Assumptions (Petroleum)'!$V$4*Model!$K$2253*AVERAGE('Assumptions (Petroleum)'!$G$2:$I$2)/10^9),0)</f>
        <v>-0.00001940237184</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-0.00002816690187</v>
      </c>
      <c r="M2371" s="160">
        <f>IF($L$2253&gt;0,IPMT('Assumptions (Petroleum)'!$V$6,Model!X$1,'Assumptions (Petroleum)'!$V$9,'Assumptions (Petroleum)'!$V$4*Model!$L$2253*AVERAGE('Assumptions (Petroleum)'!$H$2:$J$2)/10^9),0)</f>
        <v>-0.00002683682882</v>
      </c>
      <c r="N2371" s="160">
        <f>IF($L$2253&gt;0,IPMT('Assumptions (Petroleum)'!$V$6,Model!Y$1,'Assumptions (Petroleum)'!$V$9,'Assumptions (Petroleum)'!$V$4*Model!$L$2253*AVERAGE('Assumptions (Petroleum)'!$H$2:$J$2)/10^9),0)</f>
        <v>-0.00002544357729</v>
      </c>
      <c r="O2371" s="160">
        <f>IF($L$2253&gt;0,IPMT('Assumptions (Petroleum)'!$V$6,Model!Z$1,'Assumptions (Petroleum)'!$V$9,'Assumptions (Petroleum)'!$V$4*Model!$L$2253*AVERAGE('Assumptions (Petroleum)'!$H$2:$J$2)/10^9),0)</f>
        <v>-0.00002398414631</v>
      </c>
      <c r="P2371" s="160">
        <f>IF($L$2253&gt;0,IPMT('Assumptions (Petroleum)'!$V$6,Model!AA$1,'Assumptions (Petroleum)'!$V$9,'Assumptions (Petroleum)'!$V$4*Model!$L$2253*AVERAGE('Assumptions (Petroleum)'!$H$2:$J$2)/10^9),0)</f>
        <v>-0.00002245539236</v>
      </c>
      <c r="Q2371" s="160">
        <f>IF($L$2253&gt;0,IPMT('Assumptions (Petroleum)'!$V$6,Model!AB$1,'Assumptions (Petroleum)'!$V$9,'Assumptions (Petroleum)'!$V$4*Model!$L$2253*AVERAGE('Assumptions (Petroleum)'!$H$2:$J$2)/10^9),0)</f>
        <v>-0.0000208540226</v>
      </c>
      <c r="R2371" s="160">
        <f>IF($L$2253&gt;0,IPMT('Assumptions (Petroleum)'!$V$6,Model!AC$1,'Assumptions (Petroleum)'!$V$9,'Assumptions (Petroleum)'!$V$4*Model!$L$2253*AVERAGE('Assumptions (Petroleum)'!$H$2:$J$2)/10^9),0)</f>
        <v>-0.00001917658777</v>
      </c>
      <c r="S2371" s="160">
        <f>IF($L$2253&gt;0,IPMT('Assumptions (Petroleum)'!$V$6,Model!AD$1,'Assumptions (Petroleum)'!$V$9,'Assumptions (Petroleum)'!$V$4*Model!$L$2253*AVERAGE('Assumptions (Petroleum)'!$H$2:$J$2)/10^9),0)</f>
        <v>-0.00001741947479</v>
      </c>
      <c r="T2371" s="160">
        <f>IF($L$2253&gt;0,IPMT('Assumptions (Petroleum)'!$V$6,Model!AE$1,'Assumptions (Petroleum)'!$V$9,'Assumptions (Petroleum)'!$V$4*Model!$L$2253*AVERAGE('Assumptions (Petroleum)'!$H$2:$J$2)/10^9),0)</f>
        <v>-0.00001557889895</v>
      </c>
      <c r="U2371" s="160">
        <f>IF($L$2253&gt;0,IPMT('Assumptions (Petroleum)'!$V$6,Model!AF$1,'Assumptions (Petroleum)'!$V$9,'Assumptions (Petroleum)'!$V$4*Model!$L$2253*AVERAGE('Assumptions (Petroleum)'!$H$2:$J$2)/10^9),0)</f>
        <v>-0.00001365089575</v>
      </c>
      <c r="V2371" s="160">
        <f>IF($L$2253&gt;0,IPMT('Assumptions (Petroleum)'!$V$6,Model!AG$1,'Assumptions (Petroleum)'!$V$9,'Assumptions (Petroleum)'!$V$4*Model!$L$2253*AVERAGE('Assumptions (Petroleum)'!$H$2:$J$2)/10^9),0)</f>
        <v>-0.0000116313124</v>
      </c>
      <c r="W2371" s="160">
        <f>IF($L$2253&gt;0,IPMT('Assumptions (Petroleum)'!$V$6,Model!AH$1,'Assumptions (Petroleum)'!$V$9,'Assumptions (Petroleum)'!$V$4*Model!$L$2253*AVERAGE('Assumptions (Petroleum)'!$H$2:$J$2)/10^9),0)</f>
        <v>-0.00000951579884</v>
      </c>
      <c r="X2371" s="160">
        <f>IF($L$2253&gt;0,IPMT('Assumptions (Petroleum)'!$V$6,Model!AI$1,'Assumptions (Petroleum)'!$V$9,'Assumptions (Petroleum)'!$V$4*Model!$L$2253*AVERAGE('Assumptions (Petroleum)'!$H$2:$J$2)/10^9),0)</f>
        <v>-0.000007299798387</v>
      </c>
      <c r="Y2371" s="160">
        <f>IF($L$2253&gt;0,IPMT('Assumptions (Petroleum)'!$V$6,Model!AJ$1,'Assumptions (Petroleum)'!$V$9,'Assumptions (Petroleum)'!$V$4*Model!$L$2253*AVERAGE('Assumptions (Petroleum)'!$H$2:$J$2)/10^9),0)</f>
        <v>-0.000004978537912</v>
      </c>
      <c r="Z2371" s="160">
        <f>IF($L$2253&gt;0,IPMT('Assumptions (Petroleum)'!$V$6,Model!AK$1,'Assumptions (Petroleum)'!$V$9,'Assumptions (Petroleum)'!$V$4*Model!$L$2253*AVERAGE('Assumptions (Petroleum)'!$H$2:$J$2)/10^9),0)</f>
        <v>-0.000002547017564</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-0.0002366438942</v>
      </c>
      <c r="O2373" s="177">
        <f>IF($N$2253&gt;0,IPMT('Assumptions (Petroleum)'!$V$6,Model!X$1,'Assumptions (Petroleum)'!$V$9,'Assumptions (Petroleum)'!$V$4*Model!$N$2253*AVERAGE('Assumptions (Petroleum)'!$J$2:$L$2)/10^9),0)</f>
        <v>-0.0002254693011</v>
      </c>
      <c r="P2373" s="177">
        <f>IF($N$2253&gt;0,IPMT('Assumptions (Petroleum)'!$V$6,Model!Y$1,'Assumptions (Petroleum)'!$V$9,'Assumptions (Petroleum)'!$V$4*Model!$N$2253*AVERAGE('Assumptions (Petroleum)'!$J$2:$L$2)/10^9),0)</f>
        <v>-0.0002137639148</v>
      </c>
      <c r="Q2373" s="177">
        <f>IF($N$2253&gt;0,IPMT('Assumptions (Petroleum)'!$V$6,Model!Z$1,'Assumptions (Petroleum)'!$V$9,'Assumptions (Petroleum)'!$V$4*Model!$N$2253*AVERAGE('Assumptions (Petroleum)'!$J$2:$L$2)/10^9),0)</f>
        <v>-0.0002015025226</v>
      </c>
      <c r="R2373" s="177">
        <f>IF($N$2253&gt;0,IPMT('Assumptions (Petroleum)'!$V$6,Model!AA$1,'Assumptions (Petroleum)'!$V$9,'Assumptions (Petroleum)'!$V$4*Model!$N$2253*AVERAGE('Assumptions (Petroleum)'!$J$2:$L$2)/10^9),0)</f>
        <v>-0.0001886587143</v>
      </c>
      <c r="S2373" s="177">
        <f>IF($N$2253&gt;0,IPMT('Assumptions (Petroleum)'!$V$6,Model!AB$1,'Assumptions (Petroleum)'!$V$9,'Assumptions (Petroleum)'!$V$4*Model!$N$2253*AVERAGE('Assumptions (Petroleum)'!$J$2:$L$2)/10^9),0)</f>
        <v>-0.0001752048251</v>
      </c>
      <c r="T2373" s="177">
        <f>IF($N$2253&gt;0,IPMT('Assumptions (Petroleum)'!$V$6,Model!AC$1,'Assumptions (Petroleum)'!$V$9,'Assumptions (Petroleum)'!$V$4*Model!$N$2253*AVERAGE('Assumptions (Petroleum)'!$J$2:$L$2)/10^9),0)</f>
        <v>-0.0001611118762</v>
      </c>
      <c r="U2373" s="177">
        <f>IF($N$2253&gt;0,IPMT('Assumptions (Petroleum)'!$V$6,Model!AD$1,'Assumptions (Petroleum)'!$V$9,'Assumptions (Petroleum)'!$V$4*Model!$N$2253*AVERAGE('Assumptions (Petroleum)'!$J$2:$L$2)/10^9),0)</f>
        <v>-0.0001463495122</v>
      </c>
      <c r="V2373" s="177">
        <f>IF($N$2253&gt;0,IPMT('Assumptions (Petroleum)'!$V$6,Model!AE$1,'Assumptions (Petroleum)'!$V$9,'Assumptions (Petroleum)'!$V$4*Model!$N$2253*AVERAGE('Assumptions (Petroleum)'!$J$2:$L$2)/10^9),0)</f>
        <v>-0.0001308859359</v>
      </c>
      <c r="W2373" s="177">
        <f>IF($N$2253&gt;0,IPMT('Assumptions (Petroleum)'!$V$6,Model!AF$1,'Assumptions (Petroleum)'!$V$9,'Assumptions (Petroleum)'!$V$4*Model!$N$2253*AVERAGE('Assumptions (Petroleum)'!$J$2:$L$2)/10^9),0)</f>
        <v>-0.0001146878398</v>
      </c>
      <c r="X2373" s="177">
        <f>IF($N$2253&gt;0,IPMT('Assumptions (Petroleum)'!$V$6,Model!AG$1,'Assumptions (Petroleum)'!$V$9,'Assumptions (Petroleum)'!$V$4*Model!$N$2253*AVERAGE('Assumptions (Petroleum)'!$J$2:$L$2)/10^9),0)</f>
        <v>-0.00009772033407</v>
      </c>
      <c r="Y2373" s="177">
        <f>IF($N$2253&gt;0,IPMT('Assumptions (Petroleum)'!$V$6,Model!AH$1,'Assumptions (Petroleum)'!$V$9,'Assumptions (Petroleum)'!$V$4*Model!$N$2253*AVERAGE('Assumptions (Petroleum)'!$J$2:$L$2)/10^9),0)</f>
        <v>-0.00007994687183</v>
      </c>
      <c r="Z2373" s="177">
        <f>IF($N$2253&gt;0,IPMT('Assumptions (Petroleum)'!$V$6,Model!AI$1,'Assumptions (Petroleum)'!$V$9,'Assumptions (Petroleum)'!$V$4*Model!$N$2253*AVERAGE('Assumptions (Petroleum)'!$J$2:$L$2)/10^9),0)</f>
        <v>-0.00006132917013</v>
      </c>
      <c r="AA2373" s="177">
        <f>IF($N$2253&gt;0,IPMT('Assumptions (Petroleum)'!$V$6,Model!AJ$1,'Assumptions (Petroleum)'!$V$9,'Assumptions (Petroleum)'!$V$4*Model!$N$2253*AVERAGE('Assumptions (Petroleum)'!$J$2:$L$2)/10^9),0)</f>
        <v>-0.0000418271276</v>
      </c>
      <c r="AB2373" s="177">
        <f>IF($N$2253&gt;0,IPMT('Assumptions (Petroleum)'!$V$6,Model!AK$1,'Assumptions (Petroleum)'!$V$9,'Assumptions (Petroleum)'!$V$4*Model!$N$2253*AVERAGE('Assumptions (Petroleum)'!$J$2:$L$2)/10^9),0)</f>
        <v>-0.00002139873805</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-0.00008274916938</v>
      </c>
      <c r="P2374" s="160">
        <f>IF($O$2253&gt;0,IPMT('Assumptions (Petroleum)'!$V$6,Model!X$1,'Assumptions (Petroleum)'!$V$9,'Assumptions (Petroleum)'!$V$4*Model!$O$2253*AVERAGE('Assumptions (Petroleum)'!$K$2:$M$2)/10^9),0)</f>
        <v>-0.00007884165973</v>
      </c>
      <c r="Q2374" s="160">
        <f>IF($O$2253&gt;0,IPMT('Assumptions (Petroleum)'!$V$6,Model!Y$1,'Assumptions (Petroleum)'!$V$9,'Assumptions (Petroleum)'!$V$4*Model!$O$2253*AVERAGE('Assumptions (Petroleum)'!$K$2:$M$2)/10^9),0)</f>
        <v>-0.00007474854337</v>
      </c>
      <c r="R2374" s="160">
        <f>IF($O$2253&gt;0,IPMT('Assumptions (Petroleum)'!$V$6,Model!Z$1,'Assumptions (Petroleum)'!$V$9,'Assumptions (Petroleum)'!$V$4*Model!$O$2253*AVERAGE('Assumptions (Petroleum)'!$K$2:$M$2)/10^9),0)</f>
        <v>-0.00007046100398</v>
      </c>
      <c r="S2374" s="160">
        <f>IF($O$2253&gt;0,IPMT('Assumptions (Petroleum)'!$V$6,Model!AA$1,'Assumptions (Petroleum)'!$V$9,'Assumptions (Petroleum)'!$V$4*Model!$O$2253*AVERAGE('Assumptions (Petroleum)'!$K$2:$M$2)/10^9),0)</f>
        <v>-0.00006596980648</v>
      </c>
      <c r="T2374" s="160">
        <f>IF($O$2253&gt;0,IPMT('Assumptions (Petroleum)'!$V$6,Model!AB$1,'Assumptions (Petroleum)'!$V$9,'Assumptions (Petroleum)'!$V$4*Model!$O$2253*AVERAGE('Assumptions (Petroleum)'!$K$2:$M$2)/10^9),0)</f>
        <v>-0.00006126527709</v>
      </c>
      <c r="U2374" s="160">
        <f>IF($O$2253&gt;0,IPMT('Assumptions (Petroleum)'!$V$6,Model!AC$1,'Assumptions (Petroleum)'!$V$9,'Assumptions (Petroleum)'!$V$4*Model!$O$2253*AVERAGE('Assumptions (Petroleum)'!$K$2:$M$2)/10^9),0)</f>
        <v>-0.00005633728256</v>
      </c>
      <c r="V2374" s="160">
        <f>IF($O$2253&gt;0,IPMT('Assumptions (Petroleum)'!$V$6,Model!AD$1,'Assumptions (Petroleum)'!$V$9,'Assumptions (Petroleum)'!$V$4*Model!$O$2253*AVERAGE('Assumptions (Petroleum)'!$K$2:$M$2)/10^9),0)</f>
        <v>-0.00005117520829</v>
      </c>
      <c r="W2374" s="160">
        <f>IF($O$2253&gt;0,IPMT('Assumptions (Petroleum)'!$V$6,Model!AE$1,'Assumptions (Petroleum)'!$V$9,'Assumptions (Petroleum)'!$V$4*Model!$O$2253*AVERAGE('Assumptions (Petroleum)'!$K$2:$M$2)/10^9),0)</f>
        <v>-0.00004576793548</v>
      </c>
      <c r="X2374" s="160">
        <f>IF($O$2253&gt;0,IPMT('Assumptions (Petroleum)'!$V$6,Model!AF$1,'Assumptions (Petroleum)'!$V$9,'Assumptions (Petroleum)'!$V$4*Model!$O$2253*AVERAGE('Assumptions (Petroleum)'!$K$2:$M$2)/10^9),0)</f>
        <v>-0.00004010381722</v>
      </c>
      <c r="Y2374" s="160">
        <f>IF($O$2253&gt;0,IPMT('Assumptions (Petroleum)'!$V$6,Model!AG$1,'Assumptions (Petroleum)'!$V$9,'Assumptions (Petroleum)'!$V$4*Model!$O$2253*AVERAGE('Assumptions (Petroleum)'!$K$2:$M$2)/10^9),0)</f>
        <v>-0.00003417065335</v>
      </c>
      <c r="Z2374" s="160">
        <f>IF($O$2253&gt;0,IPMT('Assumptions (Petroleum)'!$V$6,Model!AH$1,'Assumptions (Petroleum)'!$V$9,'Assumptions (Petroleum)'!$V$4*Model!$O$2253*AVERAGE('Assumptions (Petroleum)'!$K$2:$M$2)/10^9),0)</f>
        <v>-0.00002795566419</v>
      </c>
      <c r="AA2374" s="160">
        <f>IF($O$2253&gt;0,IPMT('Assumptions (Petroleum)'!$V$6,Model!AI$1,'Assumptions (Petroleum)'!$V$9,'Assumptions (Petroleum)'!$V$4*Model!$O$2253*AVERAGE('Assumptions (Petroleum)'!$K$2:$M$2)/10^9),0)</f>
        <v>-0.00002144546304</v>
      </c>
      <c r="AB2374" s="160">
        <f>IF($O$2253&gt;0,IPMT('Assumptions (Petroleum)'!$V$6,Model!AJ$1,'Assumptions (Petroleum)'!$V$9,'Assumptions (Petroleum)'!$V$4*Model!$O$2253*AVERAGE('Assumptions (Petroleum)'!$K$2:$M$2)/10^9),0)</f>
        <v>-0.00001462602734</v>
      </c>
      <c r="AC2374" s="160">
        <f>IF($O$2253&gt;0,IPMT('Assumptions (Petroleum)'!$V$6,Model!AK$1,'Assumptions (Petroleum)'!$V$9,'Assumptions (Petroleum)'!$V$4*Model!$O$2253*AVERAGE('Assumptions (Petroleum)'!$K$2:$M$2)/10^9),0)</f>
        <v>-0.000007482668444</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-0.0004665190222</v>
      </c>
      <c r="Q2375" s="177">
        <f>IF($P$2253&gt;0,IPMT('Assumptions (Petroleum)'!$V$6,Model!X$1,'Assumptions (Petroleum)'!$V$9,'Assumptions (Petroleum)'!$V$4*Model!$P$2253*AVERAGE('Assumptions (Petroleum)'!$L$2:$N$2)/10^9),0)</f>
        <v>-0.0004444894647</v>
      </c>
      <c r="R2375" s="177">
        <f>IF($P$2253&gt;0,IPMT('Assumptions (Petroleum)'!$V$6,Model!Y$1,'Assumptions (Petroleum)'!$V$9,'Assumptions (Petroleum)'!$V$4*Model!$P$2253*AVERAGE('Assumptions (Petroleum)'!$L$2:$N$2)/10^9),0)</f>
        <v>-0.0004214135033</v>
      </c>
      <c r="S2375" s="177">
        <f>IF($P$2253&gt;0,IPMT('Assumptions (Petroleum)'!$V$6,Model!Z$1,'Assumptions (Petroleum)'!$V$9,'Assumptions (Petroleum)'!$V$4*Model!$P$2253*AVERAGE('Assumptions (Petroleum)'!$L$2:$N$2)/10^9),0)</f>
        <v>-0.0003972414337</v>
      </c>
      <c r="T2375" s="177">
        <f>IF($P$2253&gt;0,IPMT('Assumptions (Petroleum)'!$V$6,Model!AA$1,'Assumptions (Petroleum)'!$V$9,'Assumptions (Petroleum)'!$V$4*Model!$P$2253*AVERAGE('Assumptions (Petroleum)'!$L$2:$N$2)/10^9),0)</f>
        <v>-0.0003719211908</v>
      </c>
      <c r="U2375" s="177">
        <f>IF($P$2253&gt;0,IPMT('Assumptions (Petroleum)'!$V$6,Model!AB$1,'Assumptions (Petroleum)'!$V$9,'Assumptions (Petroleum)'!$V$4*Model!$P$2253*AVERAGE('Assumptions (Petroleum)'!$L$2:$N$2)/10^9),0)</f>
        <v>-0.0003453982363</v>
      </c>
      <c r="V2375" s="177">
        <f>IF($P$2253&gt;0,IPMT('Assumptions (Petroleum)'!$V$6,Model!AC$1,'Assumptions (Petroleum)'!$V$9,'Assumptions (Petroleum)'!$V$4*Model!$P$2253*AVERAGE('Assumptions (Petroleum)'!$L$2:$N$2)/10^9),0)</f>
        <v>-0.0003176154416</v>
      </c>
      <c r="W2375" s="177">
        <f>IF($P$2253&gt;0,IPMT('Assumptions (Petroleum)'!$V$6,Model!AD$1,'Assumptions (Petroleum)'!$V$9,'Assumptions (Petroleum)'!$V$4*Model!$P$2253*AVERAGE('Assumptions (Petroleum)'!$L$2:$N$2)/10^9),0)</f>
        <v>-0.000288512964</v>
      </c>
      <c r="X2375" s="177">
        <f>IF($P$2253&gt;0,IPMT('Assumptions (Petroleum)'!$V$6,Model!AE$1,'Assumptions (Petroleum)'!$V$9,'Assumptions (Petroleum)'!$V$4*Model!$P$2253*AVERAGE('Assumptions (Petroleum)'!$L$2:$N$2)/10^9),0)</f>
        <v>-0.0002580281188</v>
      </c>
      <c r="Y2375" s="177">
        <f>IF($P$2253&gt;0,IPMT('Assumptions (Petroleum)'!$V$6,Model!AF$1,'Assumptions (Petroleum)'!$V$9,'Assumptions (Petroleum)'!$V$4*Model!$P$2253*AVERAGE('Assumptions (Petroleum)'!$L$2:$N$2)/10^9),0)</f>
        <v>-0.0002260952435</v>
      </c>
      <c r="Z2375" s="177">
        <f>IF($P$2253&gt;0,IPMT('Assumptions (Petroleum)'!$V$6,Model!AG$1,'Assumptions (Petroleum)'!$V$9,'Assumptions (Petroleum)'!$V$4*Model!$P$2253*AVERAGE('Assumptions (Petroleum)'!$L$2:$N$2)/10^9),0)</f>
        <v>-0.0001926455565</v>
      </c>
      <c r="AA2375" s="177">
        <f>IF($P$2253&gt;0,IPMT('Assumptions (Petroleum)'!$V$6,Model!AH$1,'Assumptions (Petroleum)'!$V$9,'Assumptions (Petroleum)'!$V$4*Model!$P$2253*AVERAGE('Assumptions (Petroleum)'!$L$2:$N$2)/10^9),0)</f>
        <v>-0.0001576070095</v>
      </c>
      <c r="AB2375" s="177">
        <f>IF($P$2253&gt;0,IPMT('Assumptions (Petroleum)'!$V$6,Model!AI$1,'Assumptions (Petroleum)'!$V$9,'Assumptions (Petroleum)'!$V$4*Model!$P$2253*AVERAGE('Assumptions (Petroleum)'!$L$2:$N$2)/10^9),0)</f>
        <v>-0.0001209041314</v>
      </c>
      <c r="AC2375" s="177">
        <f>IF($P$2253&gt;0,IPMT('Assumptions (Petroleum)'!$V$6,Model!AJ$1,'Assumptions (Petroleum)'!$V$9,'Assumptions (Petroleum)'!$V$4*Model!$P$2253*AVERAGE('Assumptions (Petroleum)'!$L$2:$N$2)/10^9),0)</f>
        <v>-0.00008245786664</v>
      </c>
      <c r="AD2375" s="177">
        <f>IF($P$2253&gt;0,IPMT('Assumptions (Petroleum)'!$V$6,Model!AK$1,'Assumptions (Petroleum)'!$V$9,'Assumptions (Petroleum)'!$V$4*Model!$P$2253*AVERAGE('Assumptions (Petroleum)'!$L$2:$N$2)/10^9),0)</f>
        <v>-0.0000421854043</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-0.00002869146105</v>
      </c>
      <c r="R2376" s="160">
        <f>IF($Q$2253&gt;0,IPMT('Assumptions (Petroleum)'!$V$6,Model!X$1,'Assumptions (Petroleum)'!$V$9,'Assumptions (Petroleum)'!$V$4*Model!$Q$2253*AVERAGE('Assumptions (Petroleum)'!$M$2:$O$2)/10^9),0)</f>
        <v>-0.00002733661771</v>
      </c>
      <c r="S2376" s="160">
        <f>IF($Q$2253&gt;0,IPMT('Assumptions (Petroleum)'!$V$6,Model!Y$1,'Assumptions (Petroleum)'!$V$9,'Assumptions (Petroleum)'!$V$4*Model!$Q$2253*AVERAGE('Assumptions (Petroleum)'!$M$2:$O$2)/10^9),0)</f>
        <v>-0.00002591741931</v>
      </c>
      <c r="T2376" s="160">
        <f>IF($Q$2253&gt;0,IPMT('Assumptions (Petroleum)'!$V$6,Model!Z$1,'Assumptions (Petroleum)'!$V$9,'Assumptions (Petroleum)'!$V$4*Model!$Q$2253*AVERAGE('Assumptions (Petroleum)'!$M$2:$O$2)/10^9),0)</f>
        <v>-0.00002443080899</v>
      </c>
      <c r="U2376" s="160">
        <f>IF($Q$2253&gt;0,IPMT('Assumptions (Petroleum)'!$V$6,Model!AA$1,'Assumptions (Petroleum)'!$V$9,'Assumptions (Petroleum)'!$V$4*Model!$Q$2253*AVERAGE('Assumptions (Petroleum)'!$M$2:$O$2)/10^9),0)</f>
        <v>-0.00002287358468</v>
      </c>
      <c r="V2376" s="160">
        <f>IF($Q$2253&gt;0,IPMT('Assumptions (Petroleum)'!$V$6,Model!AB$1,'Assumptions (Petroleum)'!$V$9,'Assumptions (Petroleum)'!$V$4*Model!$Q$2253*AVERAGE('Assumptions (Petroleum)'!$M$2:$O$2)/10^9),0)</f>
        <v>-0.00002124239221</v>
      </c>
      <c r="W2376" s="160">
        <f>IF($Q$2253&gt;0,IPMT('Assumptions (Petroleum)'!$V$6,Model!AC$1,'Assumptions (Petroleum)'!$V$9,'Assumptions (Petroleum)'!$V$4*Model!$Q$2253*AVERAGE('Assumptions (Petroleum)'!$M$2:$O$2)/10^9),0)</f>
        <v>-0.0000195337181</v>
      </c>
      <c r="X2376" s="160">
        <f>IF($Q$2253&gt;0,IPMT('Assumptions (Petroleum)'!$V$6,Model!AD$1,'Assumptions (Petroleum)'!$V$9,'Assumptions (Petroleum)'!$V$4*Model!$Q$2253*AVERAGE('Assumptions (Petroleum)'!$M$2:$O$2)/10^9),0)</f>
        <v>-0.00001774388198</v>
      </c>
      <c r="Y2376" s="160">
        <f>IF($Q$2253&gt;0,IPMT('Assumptions (Petroleum)'!$V$6,Model!AE$1,'Assumptions (Petroleum)'!$V$9,'Assumptions (Petroleum)'!$V$4*Model!$Q$2253*AVERAGE('Assumptions (Petroleum)'!$M$2:$O$2)/10^9),0)</f>
        <v>-0.00001586902863</v>
      </c>
      <c r="Z2376" s="160">
        <f>IF($Q$2253&gt;0,IPMT('Assumptions (Petroleum)'!$V$6,Model!AF$1,'Assumptions (Petroleum)'!$V$9,'Assumptions (Petroleum)'!$V$4*Model!$Q$2253*AVERAGE('Assumptions (Petroleum)'!$M$2:$O$2)/10^9),0)</f>
        <v>-0.00001390511975</v>
      </c>
      <c r="AA2376" s="160">
        <f>IF($Q$2253&gt;0,IPMT('Assumptions (Petroleum)'!$V$6,Model!AG$1,'Assumptions (Petroleum)'!$V$9,'Assumptions (Petroleum)'!$V$4*Model!$Q$2253*AVERAGE('Assumptions (Petroleum)'!$M$2:$O$2)/10^9),0)</f>
        <v>-0.0000118479252</v>
      </c>
      <c r="AB2376" s="160">
        <f>IF($Q$2253&gt;0,IPMT('Assumptions (Petroleum)'!$V$6,Model!AH$1,'Assumptions (Petroleum)'!$V$9,'Assumptions (Petroleum)'!$V$4*Model!$Q$2253*AVERAGE('Assumptions (Petroleum)'!$M$2:$O$2)/10^9),0)</f>
        <v>-0.000009693013912</v>
      </c>
      <c r="AC2376" s="160">
        <f>IF($Q$2253&gt;0,IPMT('Assumptions (Petroleum)'!$V$6,Model!AI$1,'Assumptions (Petroleum)'!$V$9,'Assumptions (Petroleum)'!$V$4*Model!$Q$2253*AVERAGE('Assumptions (Petroleum)'!$M$2:$O$2)/10^9),0)</f>
        <v>-0.000007435744335</v>
      </c>
      <c r="AD2376" s="160">
        <f>IF($Q$2253&gt;0,IPMT('Assumptions (Petroleum)'!$V$6,Model!AJ$1,'Assumptions (Petroleum)'!$V$9,'Assumptions (Petroleum)'!$V$4*Model!$Q$2253*AVERAGE('Assumptions (Petroleum)'!$M$2:$O$2)/10^9),0)</f>
        <v>-0.000005071254453</v>
      </c>
      <c r="AE2376" s="160">
        <f>IF($Q$2253&gt;0,IPMT('Assumptions (Petroleum)'!$V$6,Model!AK$1,'Assumptions (Petroleum)'!$V$9,'Assumptions (Petroleum)'!$V$4*Model!$Q$2253*AVERAGE('Assumptions (Petroleum)'!$M$2:$O$2)/10^9),0)</f>
        <v>-0.000002594451301</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-0.00001706964921</v>
      </c>
      <c r="S2377" s="177">
        <f>IF($R$2253&gt;0,IPMT('Assumptions (Petroleum)'!$V$6,Model!X$1,'Assumptions (Petroleum)'!$V$9,'Assumptions (Petroleum)'!$V$4*Model!$R$2253*AVERAGE('Assumptions (Petroleum)'!$N$2:$P$2)/10^9),0)</f>
        <v>-0.00001626360101</v>
      </c>
      <c r="T2377" s="177">
        <f>IF($R$2253&gt;0,IPMT('Assumptions (Petroleum)'!$V$6,Model!Y$1,'Assumptions (Petroleum)'!$V$9,'Assumptions (Petroleum)'!$V$4*Model!$R$2253*AVERAGE('Assumptions (Petroleum)'!$N$2:$P$2)/10^9),0)</f>
        <v>-0.00001541926552</v>
      </c>
      <c r="U2377" s="177">
        <f>IF($R$2253&gt;0,IPMT('Assumptions (Petroleum)'!$V$6,Model!Z$1,'Assumptions (Petroleum)'!$V$9,'Assumptions (Petroleum)'!$V$4*Model!$R$2253*AVERAGE('Assumptions (Petroleum)'!$N$2:$P$2)/10^9),0)</f>
        <v>-0.00001453482409</v>
      </c>
      <c r="V2377" s="177">
        <f>IF($R$2253&gt;0,IPMT('Assumptions (Petroleum)'!$V$6,Model!AA$1,'Assumptions (Petroleum)'!$V$9,'Assumptions (Petroleum)'!$V$4*Model!$R$2253*AVERAGE('Assumptions (Petroleum)'!$N$2:$P$2)/10^9),0)</f>
        <v>-0.0000136083717</v>
      </c>
      <c r="W2377" s="177">
        <f>IF($R$2253&gt;0,IPMT('Assumptions (Petroleum)'!$V$6,Model!AB$1,'Assumptions (Petroleum)'!$V$9,'Assumptions (Petroleum)'!$V$4*Model!$R$2253*AVERAGE('Assumptions (Petroleum)'!$N$2:$P$2)/10^9),0)</f>
        <v>-0.00001263791282</v>
      </c>
      <c r="X2377" s="177">
        <f>IF($R$2253&gt;0,IPMT('Assumptions (Petroleum)'!$V$6,Model!AC$1,'Assumptions (Petroleum)'!$V$9,'Assumptions (Petroleum)'!$V$4*Model!$R$2253*AVERAGE('Assumptions (Petroleum)'!$N$2:$P$2)/10^9),0)</f>
        <v>-0.00001162135714</v>
      </c>
      <c r="Y2377" s="177">
        <f>IF($R$2253&gt;0,IPMT('Assumptions (Petroleum)'!$V$6,Model!AD$1,'Assumptions (Petroleum)'!$V$9,'Assumptions (Petroleum)'!$V$4*Model!$R$2253*AVERAGE('Assumptions (Petroleum)'!$N$2:$P$2)/10^9),0)</f>
        <v>-0.00001055651507</v>
      </c>
      <c r="Z2377" s="177">
        <f>IF($R$2253&gt;0,IPMT('Assumptions (Petroleum)'!$V$6,Model!AE$1,'Assumptions (Petroleum)'!$V$9,'Assumptions (Petroleum)'!$V$4*Model!$R$2253*AVERAGE('Assumptions (Petroleum)'!$N$2:$P$2)/10^9),0)</f>
        <v>-0.000009441092998</v>
      </c>
      <c r="AA2377" s="177">
        <f>IF($R$2253&gt;0,IPMT('Assumptions (Petroleum)'!$V$6,Model!AF$1,'Assumptions (Petroleum)'!$V$9,'Assumptions (Petroleum)'!$V$4*Model!$R$2253*AVERAGE('Assumptions (Petroleum)'!$N$2:$P$2)/10^9),0)</f>
        <v>-0.000008272688379</v>
      </c>
      <c r="AB2377" s="177">
        <f>IF($R$2253&gt;0,IPMT('Assumptions (Petroleum)'!$V$6,Model!AG$1,'Assumptions (Petroleum)'!$V$9,'Assumptions (Petroleum)'!$V$4*Model!$R$2253*AVERAGE('Assumptions (Petroleum)'!$N$2:$P$2)/10^9),0)</f>
        <v>-0.00000704878454</v>
      </c>
      <c r="AC2377" s="177">
        <f>IF($R$2253&gt;0,IPMT('Assumptions (Petroleum)'!$V$6,Model!AH$1,'Assumptions (Petroleum)'!$V$9,'Assumptions (Petroleum)'!$V$4*Model!$R$2253*AVERAGE('Assumptions (Petroleum)'!$N$2:$P$2)/10^9),0)</f>
        <v>-0.000005766745269</v>
      </c>
      <c r="AD2377" s="177">
        <f>IF($R$2253&gt;0,IPMT('Assumptions (Petroleum)'!$V$6,Model!AI$1,'Assumptions (Petroleum)'!$V$9,'Assumptions (Petroleum)'!$V$4*Model!$R$2253*AVERAGE('Assumptions (Petroleum)'!$N$2:$P$2)/10^9),0)</f>
        <v>-0.000004423809132</v>
      </c>
      <c r="AE2377" s="177">
        <f>IF($R$2253&gt;0,IPMT('Assumptions (Petroleum)'!$V$6,Model!AJ$1,'Assumptions (Petroleum)'!$V$9,'Assumptions (Petroleum)'!$V$4*Model!$R$2253*AVERAGE('Assumptions (Petroleum)'!$N$2:$P$2)/10^9),0)</f>
        <v>-0.000003017083529</v>
      </c>
      <c r="AF2377" s="177">
        <f>IF($R$2253&gt;0,IPMT('Assumptions (Petroleum)'!$V$6,Model!AK$1,'Assumptions (Petroleum)'!$V$9,'Assumptions (Petroleum)'!$V$4*Model!$R$2253*AVERAGE('Assumptions (Petroleum)'!$N$2:$P$2)/10^9),0)</f>
        <v>-0.00000154353846</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0.003509818014</v>
      </c>
      <c r="D2413" s="177">
        <f t="shared" si="83"/>
        <v>0.007602398265</v>
      </c>
      <c r="E2413" s="177">
        <f t="shared" si="83"/>
        <v>0.008424655056</v>
      </c>
      <c r="F2413" s="177">
        <f t="shared" si="83"/>
        <v>0.009065306785</v>
      </c>
      <c r="G2413" s="177">
        <f t="shared" si="83"/>
        <v>0.009572710647</v>
      </c>
      <c r="H2413" s="177">
        <f t="shared" si="83"/>
        <v>0.009860824626</v>
      </c>
      <c r="I2413" s="177">
        <f t="shared" si="83"/>
        <v>0.01058588389</v>
      </c>
      <c r="J2413" s="177">
        <f t="shared" si="83"/>
        <v>0.01168209411</v>
      </c>
      <c r="K2413" s="177">
        <f t="shared" si="83"/>
        <v>0.01230700846</v>
      </c>
      <c r="L2413" s="177">
        <f t="shared" si="83"/>
        <v>0.01214731019</v>
      </c>
      <c r="M2413" s="177">
        <f t="shared" si="83"/>
        <v>0.01172159225</v>
      </c>
      <c r="N2413" s="177">
        <f t="shared" si="83"/>
        <v>0.0117665871</v>
      </c>
      <c r="O2413" s="177">
        <f t="shared" si="83"/>
        <v>0.01205095994</v>
      </c>
      <c r="P2413" s="177">
        <f t="shared" si="83"/>
        <v>0.01280030641</v>
      </c>
      <c r="Q2413" s="177">
        <f t="shared" si="83"/>
        <v>0.01346313389</v>
      </c>
      <c r="R2413" s="177">
        <f t="shared" si="83"/>
        <v>0.01121488003</v>
      </c>
      <c r="S2413" s="177">
        <f t="shared" si="83"/>
        <v>0.008389112807</v>
      </c>
      <c r="T2413" s="177">
        <f t="shared" si="83"/>
        <v>0.007267463276</v>
      </c>
      <c r="U2413" s="177">
        <f t="shared" si="83"/>
        <v>0.006256414421</v>
      </c>
      <c r="V2413" s="177">
        <f t="shared" si="83"/>
        <v>0.005357545851</v>
      </c>
      <c r="W2413" s="177">
        <f t="shared" si="83"/>
        <v>0.004611570727</v>
      </c>
      <c r="X2413" s="177">
        <f t="shared" si="83"/>
        <v>0.003722648752</v>
      </c>
      <c r="Y2413" s="177">
        <f t="shared" si="83"/>
        <v>0.002724643184</v>
      </c>
      <c r="Z2413" s="177">
        <f t="shared" si="83"/>
        <v>0.00200382253</v>
      </c>
      <c r="AA2413" s="177">
        <f t="shared" si="83"/>
        <v>0.001750336804</v>
      </c>
      <c r="AB2413" s="177">
        <f t="shared" si="83"/>
        <v>0.001723318097</v>
      </c>
      <c r="AC2413" s="177">
        <f t="shared" si="83"/>
        <v>0.001476234401</v>
      </c>
      <c r="AD2413" s="177">
        <f t="shared" si="83"/>
        <v>0.001146940741</v>
      </c>
      <c r="AE2413" s="177">
        <f t="shared" si="83"/>
        <v>0.0005768034556</v>
      </c>
      <c r="AF2413" s="177">
        <f t="shared" si="83"/>
        <v>0.00006446452992</v>
      </c>
      <c r="AG2413" s="177">
        <f t="shared" si="83"/>
        <v>0.00001749739246</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0.003509818014</v>
      </c>
      <c r="D2414" s="178">
        <f>IF($C$2253&gt;0,'Assumptions (Petroleum)'!W$10*Model!$C$2253*'Assumptions (Petroleum)'!$B$2/10^9,0)</f>
        <v>0.006668654227</v>
      </c>
      <c r="E2414" s="178">
        <f>IF($C$2253&gt;0,'Assumptions (Petroleum)'!X$10*Model!$C$2253*'Assumptions (Petroleum)'!$B$2/10^9,0)</f>
        <v>0.006001788805</v>
      </c>
      <c r="F2414" s="178">
        <f>IF($C$2253&gt;0,'Assumptions (Petroleum)'!Y$10*Model!$C$2253*'Assumptions (Petroleum)'!$B$2/10^9,0)</f>
        <v>0.005405119742</v>
      </c>
      <c r="G2414" s="178">
        <f>IF($C$2253&gt;0,'Assumptions (Petroleum)'!Z$10*Model!$C$2253*'Assumptions (Petroleum)'!$B$2/10^9,0)</f>
        <v>0.004864607768</v>
      </c>
      <c r="H2414" s="178">
        <f>IF($C$2253&gt;0,'Assumptions (Petroleum)'!AA$10*Model!$C$2253*'Assumptions (Petroleum)'!$B$2/10^9,0)</f>
        <v>0.004373233246</v>
      </c>
      <c r="I2414" s="178">
        <f>IF($C$2253&gt;0,'Assumptions (Petroleum)'!AB$10*Model!$C$2253*'Assumptions (Petroleum)'!$B$2/10^9,0)</f>
        <v>0.004141585257</v>
      </c>
      <c r="J2414" s="178">
        <f>IF($C$2253&gt;0,'Assumptions (Petroleum)'!AC$10*Model!$C$2253*'Assumptions (Petroleum)'!$B$2/10^9,0)</f>
        <v>0.004141585257</v>
      </c>
      <c r="K2414" s="178">
        <f>IF($C$2253&gt;0,'Assumptions (Petroleum)'!AD$10*Model!$C$2253*'Assumptions (Petroleum)'!$B$2/10^9,0)</f>
        <v>0.004148604893</v>
      </c>
      <c r="L2414" s="178">
        <f>IF($C$2253&gt;0,'Assumptions (Petroleum)'!AE$10*Model!$C$2253*'Assumptions (Petroleum)'!$B$2/10^9,0)</f>
        <v>0.004141585257</v>
      </c>
      <c r="M2414" s="178">
        <f>IF($C$2253&gt;0,'Assumptions (Petroleum)'!AF$10*Model!$C$2253*'Assumptions (Petroleum)'!$B$2/10^9,0)</f>
        <v>0.004148604893</v>
      </c>
      <c r="N2414" s="178">
        <f>IF($C$2253&gt;0,'Assumptions (Petroleum)'!AG$10*Model!$C$2253*'Assumptions (Petroleum)'!$B$2/10^9,0)</f>
        <v>0.004141585257</v>
      </c>
      <c r="O2414" s="178">
        <f>IF($C$2253&gt;0,'Assumptions (Petroleum)'!AH$10*Model!$C$2253*'Assumptions (Petroleum)'!$B$2/10^9,0)</f>
        <v>0.004148604893</v>
      </c>
      <c r="P2414" s="178">
        <f>IF($C$2253&gt;0,'Assumptions (Petroleum)'!AI$10*Model!$C$2253*'Assumptions (Petroleum)'!$B$2/10^9,0)</f>
        <v>0.004141585257</v>
      </c>
      <c r="Q2414" s="178">
        <f>IF($C$2253&gt;0,'Assumptions (Petroleum)'!AJ$10*Model!$C$2253*'Assumptions (Petroleum)'!$B$2/10^9,0)</f>
        <v>0.004148604893</v>
      </c>
      <c r="R2414" s="178">
        <f>IF($C$2253&gt;0,'Assumptions (Petroleum)'!AK$10*Model!$C$2253*'Assumptions (Petroleum)'!$B$2/10^9,0)</f>
        <v>0.002070792628</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0.0009337440378</v>
      </c>
      <c r="E2415" s="160">
        <f>IF($D$2253&gt;0,'Assumptions (Petroleum)'!W$10*Model!$D$2253*'Assumptions (Petroleum)'!$B$2/10^9,0)</f>
        <v>0.001774113672</v>
      </c>
      <c r="F2415" s="160">
        <f>IF($D$2253&gt;0,'Assumptions (Petroleum)'!X$10*Model!$D$2253*'Assumptions (Petroleum)'!$B$2/10^9,0)</f>
        <v>0.001596702305</v>
      </c>
      <c r="G2415" s="160">
        <f>IF($D$2253&gt;0,'Assumptions (Petroleum)'!Y$10*Model!$D$2253*'Assumptions (Petroleum)'!$B$2/10^9,0)</f>
        <v>0.001437965818</v>
      </c>
      <c r="H2415" s="160">
        <f>IF($D$2253&gt;0,'Assumptions (Petroleum)'!Z$10*Model!$D$2253*'Assumptions (Petroleum)'!$B$2/10^9,0)</f>
        <v>0.001294169236</v>
      </c>
      <c r="I2415" s="160">
        <f>IF($D$2253&gt;0,'Assumptions (Petroleum)'!AA$10*Model!$D$2253*'Assumptions (Petroleum)'!$B$2/10^9,0)</f>
        <v>0.001163445071</v>
      </c>
      <c r="J2415" s="160">
        <f>IF($D$2253&gt;0,'Assumptions (Petroleum)'!AB$10*Model!$D$2253*'Assumptions (Petroleum)'!$B$2/10^9,0)</f>
        <v>0.001101817965</v>
      </c>
      <c r="K2415" s="160">
        <f>IF($D$2253&gt;0,'Assumptions (Petroleum)'!AC$10*Model!$D$2253*'Assumptions (Petroleum)'!$B$2/10^9,0)</f>
        <v>0.001101817965</v>
      </c>
      <c r="L2415" s="160">
        <f>IF($D$2253&gt;0,'Assumptions (Petroleum)'!AD$10*Model!$D$2253*'Assumptions (Petroleum)'!$B$2/10^9,0)</f>
        <v>0.001103685453</v>
      </c>
      <c r="M2415" s="160">
        <f>IF($D$2253&gt;0,'Assumptions (Petroleum)'!AE$10*Model!$D$2253*'Assumptions (Petroleum)'!$B$2/10^9,0)</f>
        <v>0.001101817965</v>
      </c>
      <c r="N2415" s="160">
        <f>IF($D$2253&gt;0,'Assumptions (Petroleum)'!AF$10*Model!$D$2253*'Assumptions (Petroleum)'!$B$2/10^9,0)</f>
        <v>0.001103685453</v>
      </c>
      <c r="O2415" s="160">
        <f>IF($D$2253&gt;0,'Assumptions (Petroleum)'!AG$10*Model!$D$2253*'Assumptions (Petroleum)'!$B$2/10^9,0)</f>
        <v>0.001101817965</v>
      </c>
      <c r="P2415" s="160">
        <f>IF($D$2253&gt;0,'Assumptions (Petroleum)'!AH$10*Model!$D$2253*'Assumptions (Petroleum)'!$B$2/10^9,0)</f>
        <v>0.001103685453</v>
      </c>
      <c r="Q2415" s="160">
        <f>IF($D$2253&gt;0,'Assumptions (Petroleum)'!AI$10*Model!$D$2253*'Assumptions (Petroleum)'!$B$2/10^9,0)</f>
        <v>0.001101817965</v>
      </c>
      <c r="R2415" s="160">
        <f>IF($D$2253&gt;0,'Assumptions (Petroleum)'!AJ$10*Model!$D$2253*'Assumptions (Petroleum)'!$B$2/10^9,0)</f>
        <v>0.001103685453</v>
      </c>
      <c r="S2415" s="160">
        <f>IF($D$2253&gt;0,'Assumptions (Petroleum)'!AK$10*Model!$D$2253*'Assumptions (Petroleum)'!$B$2/10^9,0)</f>
        <v>0.0005509089823</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0.0006487525798</v>
      </c>
      <c r="F2416" s="160">
        <f>IF($E$2253&gt;0,'Assumptions (Petroleum)'!W$10*Model!$E$2253*AVERAGE('Assumptions (Petroleum)'!$B$2:$C$2)/10^9,0)</f>
        <v>0.001232629902</v>
      </c>
      <c r="G2416" s="160">
        <f>IF($E$2253&gt;0,'Assumptions (Petroleum)'!X$10*Model!$E$2253*AVERAGE('Assumptions (Petroleum)'!$B$2:$C$2)/10^9,0)</f>
        <v>0.001109366911</v>
      </c>
      <c r="H2416" s="160">
        <f>IF($E$2253&gt;0,'Assumptions (Petroleum)'!Y$10*Model!$E$2253*AVERAGE('Assumptions (Petroleum)'!$B$2:$C$2)/10^9,0)</f>
        <v>0.0009990789729</v>
      </c>
      <c r="I2416" s="160">
        <f>IF($E$2253&gt;0,'Assumptions (Petroleum)'!Z$10*Model!$E$2253*AVERAGE('Assumptions (Petroleum)'!$B$2:$C$2)/10^9,0)</f>
        <v>0.0008991710756</v>
      </c>
      <c r="J2416" s="160">
        <f>IF($E$2253&gt;0,'Assumptions (Petroleum)'!AA$10*Model!$E$2253*AVERAGE('Assumptions (Petroleum)'!$B$2:$C$2)/10^9,0)</f>
        <v>0.0008083457144</v>
      </c>
      <c r="K2416" s="160">
        <f>IF($E$2253&gt;0,'Assumptions (Petroleum)'!AB$10*Model!$E$2253*AVERAGE('Assumptions (Petroleum)'!$B$2:$C$2)/10^9,0)</f>
        <v>0.0007655280442</v>
      </c>
      <c r="L2416" s="160">
        <f>IF($E$2253&gt;0,'Assumptions (Petroleum)'!AC$10*Model!$E$2253*AVERAGE('Assumptions (Petroleum)'!$B$2:$C$2)/10^9,0)</f>
        <v>0.0007655280442</v>
      </c>
      <c r="M2416" s="160">
        <f>IF($E$2253&gt;0,'Assumptions (Petroleum)'!AD$10*Model!$E$2253*AVERAGE('Assumptions (Petroleum)'!$B$2:$C$2)/10^9,0)</f>
        <v>0.0007668255493</v>
      </c>
      <c r="N2416" s="160">
        <f>IF($E$2253&gt;0,'Assumptions (Petroleum)'!AE$10*Model!$E$2253*AVERAGE('Assumptions (Petroleum)'!$B$2:$C$2)/10^9,0)</f>
        <v>0.0007655280442</v>
      </c>
      <c r="O2416" s="160">
        <f>IF($E$2253&gt;0,'Assumptions (Petroleum)'!AF$10*Model!$E$2253*AVERAGE('Assumptions (Petroleum)'!$B$2:$C$2)/10^9,0)</f>
        <v>0.0007668255493</v>
      </c>
      <c r="P2416" s="160">
        <f>IF($E$2253&gt;0,'Assumptions (Petroleum)'!AG$10*Model!$E$2253*AVERAGE('Assumptions (Petroleum)'!$B$2:$C$2)/10^9,0)</f>
        <v>0.0007655280442</v>
      </c>
      <c r="Q2416" s="160">
        <f>IF($E$2253&gt;0,'Assumptions (Petroleum)'!AH$10*Model!$E$2253*AVERAGE('Assumptions (Petroleum)'!$B$2:$C$2)/10^9,0)</f>
        <v>0.0007668255493</v>
      </c>
      <c r="R2416" s="160">
        <f>IF($E$2253&gt;0,'Assumptions (Petroleum)'!AI$10*Model!$E$2253*AVERAGE('Assumptions (Petroleum)'!$B$2:$C$2)/10^9,0)</f>
        <v>0.0007655280442</v>
      </c>
      <c r="S2416" s="160">
        <f>IF($E$2253&gt;0,'Assumptions (Petroleum)'!AJ$10*Model!$E$2253*AVERAGE('Assumptions (Petroleum)'!$B$2:$C$2)/10^9,0)</f>
        <v>0.0007668255493</v>
      </c>
      <c r="T2416" s="160">
        <f>IF($E$2253&gt;0,'Assumptions (Petroleum)'!AK$10*Model!$E$2253*AVERAGE('Assumptions (Petroleum)'!$B$2:$C$2)/10^9,0)</f>
        <v>0.0003827640221</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0.0008308548366</v>
      </c>
      <c r="G2417" s="160">
        <f>IF($F$2253&gt;0,'Assumptions (Petroleum)'!W$10*Model!$F$2253*AVERAGE('Assumptions (Petroleum)'!$B$2:$D$2)/10^9,0)</f>
        <v>0.00157862419</v>
      </c>
      <c r="H2417" s="160">
        <f>IF($F$2253&gt;0,'Assumptions (Petroleum)'!X$10*Model!$F$2253*AVERAGE('Assumptions (Petroleum)'!$B$2:$D$2)/10^9,0)</f>
        <v>0.001420761771</v>
      </c>
      <c r="I2417" s="160">
        <f>IF($F$2253&gt;0,'Assumptions (Petroleum)'!Y$10*Model!$F$2253*AVERAGE('Assumptions (Petroleum)'!$B$2:$D$2)/10^9,0)</f>
        <v>0.001279516448</v>
      </c>
      <c r="J2417" s="160">
        <f>IF($F$2253&gt;0,'Assumptions (Petroleum)'!Z$10*Model!$F$2253*AVERAGE('Assumptions (Petroleum)'!$B$2:$D$2)/10^9,0)</f>
        <v>0.001151564804</v>
      </c>
      <c r="K2417" s="160">
        <f>IF($F$2253&gt;0,'Assumptions (Petroleum)'!AA$10*Model!$F$2253*AVERAGE('Assumptions (Petroleum)'!$B$2:$D$2)/10^9,0)</f>
        <v>0.001035245126</v>
      </c>
      <c r="L2417" s="160">
        <f>IF($F$2253&gt;0,'Assumptions (Petroleum)'!AB$10*Model!$F$2253*AVERAGE('Assumptions (Petroleum)'!$B$2:$D$2)/10^9,0)</f>
        <v>0.0009804087072</v>
      </c>
      <c r="M2417" s="160">
        <f>IF($F$2253&gt;0,'Assumptions (Petroleum)'!AC$10*Model!$F$2253*AVERAGE('Assumptions (Petroleum)'!$B$2:$D$2)/10^9,0)</f>
        <v>0.0009804087072</v>
      </c>
      <c r="N2417" s="160">
        <f>IF($F$2253&gt;0,'Assumptions (Petroleum)'!AD$10*Model!$F$2253*AVERAGE('Assumptions (Petroleum)'!$B$2:$D$2)/10^9,0)</f>
        <v>0.0009820704169</v>
      </c>
      <c r="O2417" s="160">
        <f>IF($F$2253&gt;0,'Assumptions (Petroleum)'!AE$10*Model!$F$2253*AVERAGE('Assumptions (Petroleum)'!$B$2:$D$2)/10^9,0)</f>
        <v>0.0009804087072</v>
      </c>
      <c r="P2417" s="160">
        <f>IF($F$2253&gt;0,'Assumptions (Petroleum)'!AF$10*Model!$F$2253*AVERAGE('Assumptions (Petroleum)'!$B$2:$D$2)/10^9,0)</f>
        <v>0.0009820704169</v>
      </c>
      <c r="Q2417" s="160">
        <f>IF($F$2253&gt;0,'Assumptions (Petroleum)'!AG$10*Model!$F$2253*AVERAGE('Assumptions (Petroleum)'!$B$2:$D$2)/10^9,0)</f>
        <v>0.0009804087072</v>
      </c>
      <c r="R2417" s="160">
        <f>IF($F$2253&gt;0,'Assumptions (Petroleum)'!AH$10*Model!$F$2253*AVERAGE('Assumptions (Petroleum)'!$B$2:$D$2)/10^9,0)</f>
        <v>0.0009820704169</v>
      </c>
      <c r="S2417" s="160">
        <f>IF($F$2253&gt;0,'Assumptions (Petroleum)'!AI$10*Model!$F$2253*AVERAGE('Assumptions (Petroleum)'!$B$2:$D$2)/10^9,0)</f>
        <v>0.0009804087072</v>
      </c>
      <c r="T2417" s="160">
        <f>IF($F$2253&gt;0,'Assumptions (Petroleum)'!AJ$10*Model!$F$2253*AVERAGE('Assumptions (Petroleum)'!$B$2:$D$2)/10^9,0)</f>
        <v>0.0009820704169</v>
      </c>
      <c r="U2417" s="160">
        <f>IF($F$2253&gt;0,'Assumptions (Petroleum)'!AK$10*Model!$F$2253*AVERAGE('Assumptions (Petroleum)'!$B$2:$D$2)/10^9,0)</f>
        <v>0.0004902043536</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0.0005821459599</v>
      </c>
      <c r="H2418" s="160">
        <f>IF($G$2253&gt;0,'Assumptions (Petroleum)'!W$10*Model!$G$2253*AVERAGE('Assumptions (Petroleum)'!$C$2:$E$2)/10^9,0)</f>
        <v>0.001106077324</v>
      </c>
      <c r="I2418" s="160">
        <f>IF($G$2253&gt;0,'Assumptions (Petroleum)'!X$10*Model!$G$2253*AVERAGE('Assumptions (Petroleum)'!$C$2:$E$2)/10^9,0)</f>
        <v>0.0009954695914</v>
      </c>
      <c r="J2418" s="160">
        <f>IF($G$2253&gt;0,'Assumptions (Petroleum)'!Y$10*Model!$G$2253*AVERAGE('Assumptions (Petroleum)'!$C$2:$E$2)/10^9,0)</f>
        <v>0.0008965047782</v>
      </c>
      <c r="K2418" s="160">
        <f>IF($G$2253&gt;0,'Assumptions (Petroleum)'!Z$10*Model!$G$2253*AVERAGE('Assumptions (Petroleum)'!$C$2:$E$2)/10^9,0)</f>
        <v>0.0008068543004</v>
      </c>
      <c r="L2418" s="160">
        <f>IF($G$2253&gt;0,'Assumptions (Petroleum)'!AA$10*Model!$G$2253*AVERAGE('Assumptions (Petroleum)'!$C$2:$E$2)/10^9,0)</f>
        <v>0.000725353866</v>
      </c>
      <c r="M2418" s="160">
        <f>IF($G$2253&gt;0,'Assumptions (Petroleum)'!AB$10*Model!$G$2253*AVERAGE('Assumptions (Petroleum)'!$C$2:$E$2)/10^9,0)</f>
        <v>0.0006869322327</v>
      </c>
      <c r="N2418" s="160">
        <f>IF($G$2253&gt;0,'Assumptions (Petroleum)'!AC$10*Model!$G$2253*AVERAGE('Assumptions (Petroleum)'!$C$2:$E$2)/10^9,0)</f>
        <v>0.0006869322327</v>
      </c>
      <c r="O2418" s="160">
        <f>IF($G$2253&gt;0,'Assumptions (Petroleum)'!AD$10*Model!$G$2253*AVERAGE('Assumptions (Petroleum)'!$C$2:$E$2)/10^9,0)</f>
        <v>0.0006880965246</v>
      </c>
      <c r="P2418" s="160">
        <f>IF($G$2253&gt;0,'Assumptions (Petroleum)'!AE$10*Model!$G$2253*AVERAGE('Assumptions (Petroleum)'!$C$2:$E$2)/10^9,0)</f>
        <v>0.0006869322327</v>
      </c>
      <c r="Q2418" s="160">
        <f>IF($G$2253&gt;0,'Assumptions (Petroleum)'!AF$10*Model!$G$2253*AVERAGE('Assumptions (Petroleum)'!$C$2:$E$2)/10^9,0)</f>
        <v>0.0006880965246</v>
      </c>
      <c r="R2418" s="160">
        <f>IF($G$2253&gt;0,'Assumptions (Petroleum)'!AG$10*Model!$G$2253*AVERAGE('Assumptions (Petroleum)'!$C$2:$E$2)/10^9,0)</f>
        <v>0.0006869322327</v>
      </c>
      <c r="S2418" s="160">
        <f>IF($G$2253&gt;0,'Assumptions (Petroleum)'!AH$10*Model!$G$2253*AVERAGE('Assumptions (Petroleum)'!$C$2:$E$2)/10^9,0)</f>
        <v>0.0006880965246</v>
      </c>
      <c r="T2418" s="160">
        <f>IF($G$2253&gt;0,'Assumptions (Petroleum)'!AI$10*Model!$G$2253*AVERAGE('Assumptions (Petroleum)'!$C$2:$E$2)/10^9,0)</f>
        <v>0.0006869322327</v>
      </c>
      <c r="U2418" s="160">
        <f>IF($G$2253&gt;0,'Assumptions (Petroleum)'!AJ$10*Model!$G$2253*AVERAGE('Assumptions (Petroleum)'!$C$2:$E$2)/10^9,0)</f>
        <v>0.0006880965246</v>
      </c>
      <c r="V2418" s="160">
        <f>IF($G$2253&gt;0,'Assumptions (Petroleum)'!AK$10*Model!$G$2253*AVERAGE('Assumptions (Petroleum)'!$C$2:$E$2)/10^9,0)</f>
        <v>0.0003434661163</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0.0006675040761</v>
      </c>
      <c r="I2419" s="160">
        <f>IF($H$2253&gt;0,'Assumptions (Petroleum)'!W$10*Model!$H$2253*AVERAGE('Assumptions (Petroleum)'!$D$2:$F$2)/10^9,0)</f>
        <v>0.001268257745</v>
      </c>
      <c r="J2419" s="160">
        <f>IF($H$2253&gt;0,'Assumptions (Petroleum)'!X$10*Model!$H$2253*AVERAGE('Assumptions (Petroleum)'!$D$2:$F$2)/10^9,0)</f>
        <v>0.00114143197</v>
      </c>
      <c r="K2419" s="160">
        <f>IF($H$2253&gt;0,'Assumptions (Petroleum)'!Y$10*Model!$H$2253*AVERAGE('Assumptions (Petroleum)'!$D$2:$F$2)/10^9,0)</f>
        <v>0.001027956277</v>
      </c>
      <c r="L2419" s="160">
        <f>IF($H$2253&gt;0,'Assumptions (Petroleum)'!Z$10*Model!$H$2253*AVERAGE('Assumptions (Petroleum)'!$D$2:$F$2)/10^9,0)</f>
        <v>0.0009251606495</v>
      </c>
      <c r="M2419" s="160">
        <f>IF($H$2253&gt;0,'Assumptions (Petroleum)'!AA$10*Model!$H$2253*AVERAGE('Assumptions (Petroleum)'!$D$2:$F$2)/10^9,0)</f>
        <v>0.0008317100788</v>
      </c>
      <c r="N2419" s="160">
        <f>IF($H$2253&gt;0,'Assumptions (Petroleum)'!AB$10*Model!$H$2253*AVERAGE('Assumptions (Petroleum)'!$D$2:$F$2)/10^9,0)</f>
        <v>0.0007876548098</v>
      </c>
      <c r="O2419" s="160">
        <f>IF($H$2253&gt;0,'Assumptions (Petroleum)'!AC$10*Model!$H$2253*AVERAGE('Assumptions (Petroleum)'!$D$2:$F$2)/10^9,0)</f>
        <v>0.0007876548098</v>
      </c>
      <c r="P2419" s="160">
        <f>IF($H$2253&gt;0,'Assumptions (Petroleum)'!AD$10*Model!$H$2253*AVERAGE('Assumptions (Petroleum)'!$D$2:$F$2)/10^9,0)</f>
        <v>0.000788989818</v>
      </c>
      <c r="Q2419" s="160">
        <f>IF($H$2253&gt;0,'Assumptions (Petroleum)'!AE$10*Model!$H$2253*AVERAGE('Assumptions (Petroleum)'!$D$2:$F$2)/10^9,0)</f>
        <v>0.0007876548098</v>
      </c>
      <c r="R2419" s="160">
        <f>IF($H$2253&gt;0,'Assumptions (Petroleum)'!AF$10*Model!$H$2253*AVERAGE('Assumptions (Petroleum)'!$D$2:$F$2)/10^9,0)</f>
        <v>0.000788989818</v>
      </c>
      <c r="S2419" s="160">
        <f>IF($H$2253&gt;0,'Assumptions (Petroleum)'!AG$10*Model!$H$2253*AVERAGE('Assumptions (Petroleum)'!$D$2:$F$2)/10^9,0)</f>
        <v>0.0007876548098</v>
      </c>
      <c r="T2419" s="160">
        <f>IF($H$2253&gt;0,'Assumptions (Petroleum)'!AH$10*Model!$H$2253*AVERAGE('Assumptions (Petroleum)'!$D$2:$F$2)/10^9,0)</f>
        <v>0.000788989818</v>
      </c>
      <c r="U2419" s="160">
        <f>IF($H$2253&gt;0,'Assumptions (Petroleum)'!AI$10*Model!$H$2253*AVERAGE('Assumptions (Petroleum)'!$D$2:$F$2)/10^9,0)</f>
        <v>0.0007876548098</v>
      </c>
      <c r="V2419" s="160">
        <f>IF($H$2253&gt;0,'Assumptions (Petroleum)'!AJ$10*Model!$H$2253*AVERAGE('Assumptions (Petroleum)'!$D$2:$F$2)/10^9,0)</f>
        <v>0.000788989818</v>
      </c>
      <c r="W2419" s="160">
        <f>IF($H$2253&gt;0,'Assumptions (Petroleum)'!AK$10*Model!$H$2253*AVERAGE('Assumptions (Petroleum)'!$D$2:$F$2)/10^9,0)</f>
        <v>0.0003938274049</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0.000838438701</v>
      </c>
      <c r="J2420" s="160">
        <f>IF($I$2253&gt;0,'Assumptions (Petroleum)'!W$10*Model!$I$2253*AVERAGE('Assumptions (Petroleum)'!$E$2:$G$2)/10^9,0)</f>
        <v>0.001593033532</v>
      </c>
      <c r="K2420" s="160">
        <f>IF($I$2253&gt;0,'Assumptions (Petroleum)'!X$10*Model!$I$2253*AVERAGE('Assumptions (Petroleum)'!$E$2:$G$2)/10^9,0)</f>
        <v>0.001433730179</v>
      </c>
      <c r="L2420" s="160">
        <f>IF($I$2253&gt;0,'Assumptions (Petroleum)'!Y$10*Model!$I$2253*AVERAGE('Assumptions (Petroleum)'!$E$2:$G$2)/10^9,0)</f>
        <v>0.0012911956</v>
      </c>
      <c r="M2420" s="160">
        <f>IF($I$2253&gt;0,'Assumptions (Petroleum)'!Z$10*Model!$I$2253*AVERAGE('Assumptions (Petroleum)'!$E$2:$G$2)/10^9,0)</f>
        <v>0.00116207604</v>
      </c>
      <c r="N2420" s="160">
        <f>IF($I$2253&gt;0,'Assumptions (Petroleum)'!AA$10*Model!$I$2253*AVERAGE('Assumptions (Petroleum)'!$E$2:$G$2)/10^9,0)</f>
        <v>0.001044694621</v>
      </c>
      <c r="O2420" s="160">
        <f>IF($I$2253&gt;0,'Assumptions (Petroleum)'!AB$10*Model!$I$2253*AVERAGE('Assumptions (Petroleum)'!$E$2:$G$2)/10^9,0)</f>
        <v>0.0009893576672</v>
      </c>
      <c r="P2420" s="160">
        <f>IF($I$2253&gt;0,'Assumptions (Petroleum)'!AC$10*Model!$I$2253*AVERAGE('Assumptions (Petroleum)'!$E$2:$G$2)/10^9,0)</f>
        <v>0.0009893576672</v>
      </c>
      <c r="Q2420" s="160">
        <f>IF($I$2253&gt;0,'Assumptions (Petroleum)'!AD$10*Model!$I$2253*AVERAGE('Assumptions (Petroleum)'!$E$2:$G$2)/10^9,0)</f>
        <v>0.0009910345446</v>
      </c>
      <c r="R2420" s="160">
        <f>IF($I$2253&gt;0,'Assumptions (Petroleum)'!AE$10*Model!$I$2253*AVERAGE('Assumptions (Petroleum)'!$E$2:$G$2)/10^9,0)</f>
        <v>0.0009893576672</v>
      </c>
      <c r="S2420" s="160">
        <f>IF($I$2253&gt;0,'Assumptions (Petroleum)'!AF$10*Model!$I$2253*AVERAGE('Assumptions (Petroleum)'!$E$2:$G$2)/10^9,0)</f>
        <v>0.0009910345446</v>
      </c>
      <c r="T2420" s="160">
        <f>IF($I$2253&gt;0,'Assumptions (Petroleum)'!AG$10*Model!$I$2253*AVERAGE('Assumptions (Petroleum)'!$E$2:$G$2)/10^9,0)</f>
        <v>0.0009893576672</v>
      </c>
      <c r="U2420" s="160">
        <f>IF($I$2253&gt;0,'Assumptions (Petroleum)'!AH$10*Model!$I$2253*AVERAGE('Assumptions (Petroleum)'!$E$2:$G$2)/10^9,0)</f>
        <v>0.0009910345446</v>
      </c>
      <c r="V2420" s="160">
        <f>IF($I$2253&gt;0,'Assumptions (Petroleum)'!AI$10*Model!$I$2253*AVERAGE('Assumptions (Petroleum)'!$E$2:$G$2)/10^9,0)</f>
        <v>0.0009893576672</v>
      </c>
      <c r="W2420" s="160">
        <f>IF($I$2253&gt;0,'Assumptions (Petroleum)'!AJ$10*Model!$I$2253*AVERAGE('Assumptions (Petroleum)'!$E$2:$G$2)/10^9,0)</f>
        <v>0.0009910345446</v>
      </c>
      <c r="X2420" s="160">
        <f>IF($I$2253&gt;0,'Assumptions (Petroleum)'!AK$10*Model!$I$2253*AVERAGE('Assumptions (Petroleum)'!$E$2:$G$2)/10^9,0)</f>
        <v>0.0004946788336</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0.0008478100919</v>
      </c>
      <c r="K2421" s="160">
        <f>IF($J$2253&gt;0,'Assumptions (Petroleum)'!W$10*Model!$J$2253*AVERAGE('Assumptions (Petroleum)'!$F$2:$H$2)/10^9,0)</f>
        <v>0.001610839175</v>
      </c>
      <c r="L2421" s="160">
        <f>IF($J$2253&gt;0,'Assumptions (Petroleum)'!X$10*Model!$J$2253*AVERAGE('Assumptions (Petroleum)'!$F$2:$H$2)/10^9,0)</f>
        <v>0.001449755257</v>
      </c>
      <c r="M2421" s="160">
        <f>IF($J$2253&gt;0,'Assumptions (Petroleum)'!Y$10*Model!$J$2253*AVERAGE('Assumptions (Petroleum)'!$F$2:$H$2)/10^9,0)</f>
        <v>0.001305627541</v>
      </c>
      <c r="N2421" s="160">
        <f>IF($J$2253&gt;0,'Assumptions (Petroleum)'!Z$10*Model!$J$2253*AVERAGE('Assumptions (Petroleum)'!$F$2:$H$2)/10^9,0)</f>
        <v>0.001175064787</v>
      </c>
      <c r="O2421" s="160">
        <f>IF($J$2253&gt;0,'Assumptions (Petroleum)'!AA$10*Model!$J$2253*AVERAGE('Assumptions (Petroleum)'!$F$2:$H$2)/10^9,0)</f>
        <v>0.001056371374</v>
      </c>
      <c r="P2421" s="160">
        <f>IF($J$2253&gt;0,'Assumptions (Petroleum)'!AB$10*Model!$J$2253*AVERAGE('Assumptions (Petroleum)'!$F$2:$H$2)/10^9,0)</f>
        <v>0.001000415908</v>
      </c>
      <c r="Q2421" s="160">
        <f>IF($J$2253&gt;0,'Assumptions (Petroleum)'!AC$10*Model!$J$2253*AVERAGE('Assumptions (Petroleum)'!$F$2:$H$2)/10^9,0)</f>
        <v>0.001000415908</v>
      </c>
      <c r="R2421" s="160">
        <f>IF($J$2253&gt;0,'Assumptions (Petroleum)'!AD$10*Model!$J$2253*AVERAGE('Assumptions (Petroleum)'!$F$2:$H$2)/10^9,0)</f>
        <v>0.001002111529</v>
      </c>
      <c r="S2421" s="160">
        <f>IF($J$2253&gt;0,'Assumptions (Petroleum)'!AE$10*Model!$J$2253*AVERAGE('Assumptions (Petroleum)'!$F$2:$H$2)/10^9,0)</f>
        <v>0.001000415908</v>
      </c>
      <c r="T2421" s="160">
        <f>IF($J$2253&gt;0,'Assumptions (Petroleum)'!AF$10*Model!$J$2253*AVERAGE('Assumptions (Petroleum)'!$F$2:$H$2)/10^9,0)</f>
        <v>0.001002111529</v>
      </c>
      <c r="U2421" s="160">
        <f>IF($J$2253&gt;0,'Assumptions (Petroleum)'!AG$10*Model!$J$2253*AVERAGE('Assumptions (Petroleum)'!$F$2:$H$2)/10^9,0)</f>
        <v>0.001000415908</v>
      </c>
      <c r="V2421" s="160">
        <f>IF($J$2253&gt;0,'Assumptions (Petroleum)'!AH$10*Model!$J$2253*AVERAGE('Assumptions (Petroleum)'!$F$2:$H$2)/10^9,0)</f>
        <v>0.001002111529</v>
      </c>
      <c r="W2421" s="160">
        <f>IF($J$2253&gt;0,'Assumptions (Petroleum)'!AI$10*Model!$J$2253*AVERAGE('Assumptions (Petroleum)'!$F$2:$H$2)/10^9,0)</f>
        <v>0.001000415908</v>
      </c>
      <c r="X2421" s="160">
        <f>IF($J$2253&gt;0,'Assumptions (Petroleum)'!AJ$10*Model!$J$2253*AVERAGE('Assumptions (Petroleum)'!$F$2:$H$2)/10^9,0)</f>
        <v>0.001002111529</v>
      </c>
      <c r="Y2421" s="160">
        <f>IF($J$2253&gt;0,'Assumptions (Petroleum)'!AK$10*Model!$J$2253*AVERAGE('Assumptions (Petroleum)'!$F$2:$H$2)/10^9,0)</f>
        <v>0.0005002079542</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0.0003764324971</v>
      </c>
      <c r="L2422" s="160">
        <f>IF($K$2253&gt;0,'Assumptions (Petroleum)'!W$10*Model!$K$2253*AVERAGE('Assumptions (Petroleum)'!$G$2:$I$2)/10^9,0)</f>
        <v>0.0007152217446</v>
      </c>
      <c r="M2422" s="160">
        <f>IF($K$2253&gt;0,'Assumptions (Petroleum)'!X$10*Model!$K$2253*AVERAGE('Assumptions (Petroleum)'!$G$2:$I$2)/10^9,0)</f>
        <v>0.0006436995701</v>
      </c>
      <c r="N2422" s="160">
        <f>IF($K$2253&gt;0,'Assumptions (Petroleum)'!Y$10*Model!$K$2253*AVERAGE('Assumptions (Petroleum)'!$G$2:$I$2)/10^9,0)</f>
        <v>0.0005797060456</v>
      </c>
      <c r="O2422" s="160">
        <f>IF($K$2253&gt;0,'Assumptions (Petroleum)'!Z$10*Model!$K$2253*AVERAGE('Assumptions (Petroleum)'!$G$2:$I$2)/10^9,0)</f>
        <v>0.000521735441</v>
      </c>
      <c r="P2422" s="160">
        <f>IF($K$2253&gt;0,'Assumptions (Petroleum)'!AA$10*Model!$K$2253*AVERAGE('Assumptions (Petroleum)'!$G$2:$I$2)/10^9,0)</f>
        <v>0.0004690348914</v>
      </c>
      <c r="Q2422" s="160">
        <f>IF($K$2253&gt;0,'Assumptions (Petroleum)'!AB$10*Model!$K$2253*AVERAGE('Assumptions (Petroleum)'!$G$2:$I$2)/10^9,0)</f>
        <v>0.0004441903466</v>
      </c>
      <c r="R2422" s="160">
        <f>IF($K$2253&gt;0,'Assumptions (Petroleum)'!AC$10*Model!$K$2253*AVERAGE('Assumptions (Petroleum)'!$G$2:$I$2)/10^9,0)</f>
        <v>0.0004441903466</v>
      </c>
      <c r="S2422" s="160">
        <f>IF($K$2253&gt;0,'Assumptions (Petroleum)'!AD$10*Model!$K$2253*AVERAGE('Assumptions (Petroleum)'!$G$2:$I$2)/10^9,0)</f>
        <v>0.0004449432116</v>
      </c>
      <c r="T2422" s="160">
        <f>IF($K$2253&gt;0,'Assumptions (Petroleum)'!AE$10*Model!$K$2253*AVERAGE('Assumptions (Petroleum)'!$G$2:$I$2)/10^9,0)</f>
        <v>0.0004441903466</v>
      </c>
      <c r="U2422" s="160">
        <f>IF($K$2253&gt;0,'Assumptions (Petroleum)'!AF$10*Model!$K$2253*AVERAGE('Assumptions (Petroleum)'!$G$2:$I$2)/10^9,0)</f>
        <v>0.0004449432116</v>
      </c>
      <c r="V2422" s="160">
        <f>IF($K$2253&gt;0,'Assumptions (Petroleum)'!AG$10*Model!$K$2253*AVERAGE('Assumptions (Petroleum)'!$G$2:$I$2)/10^9,0)</f>
        <v>0.0004441903466</v>
      </c>
      <c r="W2422" s="160">
        <f>IF($K$2253&gt;0,'Assumptions (Petroleum)'!AH$10*Model!$K$2253*AVERAGE('Assumptions (Petroleum)'!$G$2:$I$2)/10^9,0)</f>
        <v>0.0004449432116</v>
      </c>
      <c r="X2422" s="160">
        <f>IF($K$2253&gt;0,'Assumptions (Petroleum)'!AI$10*Model!$K$2253*AVERAGE('Assumptions (Petroleum)'!$G$2:$I$2)/10^9,0)</f>
        <v>0.0004441903466</v>
      </c>
      <c r="Y2422" s="160">
        <f>IF($K$2253&gt;0,'Assumptions (Petroleum)'!AJ$10*Model!$K$2253*AVERAGE('Assumptions (Petroleum)'!$G$2:$I$2)/10^9,0)</f>
        <v>0.0004449432116</v>
      </c>
      <c r="Z2422" s="160">
        <f>IF($K$2253&gt;0,'Assumptions (Petroleum)'!AK$10*Model!$K$2253*AVERAGE('Assumptions (Petroleum)'!$G$2:$I$2)/10^9,0)</f>
        <v>0.0002220951733</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0.00004941561732</v>
      </c>
      <c r="M2423" s="160">
        <f>IF($L$2253&gt;0,'Assumptions (Petroleum)'!W$10*Model!$L$2253*AVERAGE('Assumptions (Petroleum)'!$H$2:$J$2)/10^9,0)</f>
        <v>0.00009388967292</v>
      </c>
      <c r="N2423" s="160">
        <f>IF($L$2253&gt;0,'Assumptions (Petroleum)'!X$10*Model!$L$2253*AVERAGE('Assumptions (Petroleum)'!$H$2:$J$2)/10^9,0)</f>
        <v>0.00008450070562</v>
      </c>
      <c r="O2423" s="160">
        <f>IF($L$2253&gt;0,'Assumptions (Petroleum)'!Y$10*Model!$L$2253*AVERAGE('Assumptions (Petroleum)'!$H$2:$J$2)/10^9,0)</f>
        <v>0.00007610005068</v>
      </c>
      <c r="P2423" s="160">
        <f>IF($L$2253&gt;0,'Assumptions (Petroleum)'!Z$10*Model!$L$2253*AVERAGE('Assumptions (Petroleum)'!$H$2:$J$2)/10^9,0)</f>
        <v>0.00006849004561</v>
      </c>
      <c r="Q2423" s="160">
        <f>IF($L$2253&gt;0,'Assumptions (Petroleum)'!AA$10*Model!$L$2253*AVERAGE('Assumptions (Petroleum)'!$H$2:$J$2)/10^9,0)</f>
        <v>0.00006157185919</v>
      </c>
      <c r="R2423" s="160">
        <f>IF($L$2253&gt;0,'Assumptions (Petroleum)'!AB$10*Model!$L$2253*AVERAGE('Assumptions (Petroleum)'!$H$2:$J$2)/10^9,0)</f>
        <v>0.00005831042844</v>
      </c>
      <c r="S2423" s="160">
        <f>IF($L$2253&gt;0,'Assumptions (Petroleum)'!AC$10*Model!$L$2253*AVERAGE('Assumptions (Petroleum)'!$H$2:$J$2)/10^9,0)</f>
        <v>0.00005831042844</v>
      </c>
      <c r="T2423" s="160">
        <f>IF($L$2253&gt;0,'Assumptions (Petroleum)'!AD$10*Model!$L$2253*AVERAGE('Assumptions (Petroleum)'!$H$2:$J$2)/10^9,0)</f>
        <v>0.00005840925968</v>
      </c>
      <c r="U2423" s="160">
        <f>IF($L$2253&gt;0,'Assumptions (Petroleum)'!AE$10*Model!$L$2253*AVERAGE('Assumptions (Petroleum)'!$H$2:$J$2)/10^9,0)</f>
        <v>0.00005831042844</v>
      </c>
      <c r="V2423" s="160">
        <f>IF($L$2253&gt;0,'Assumptions (Petroleum)'!AF$10*Model!$L$2253*AVERAGE('Assumptions (Petroleum)'!$H$2:$J$2)/10^9,0)</f>
        <v>0.00005840925968</v>
      </c>
      <c r="W2423" s="160">
        <f>IF($L$2253&gt;0,'Assumptions (Petroleum)'!AG$10*Model!$L$2253*AVERAGE('Assumptions (Petroleum)'!$H$2:$J$2)/10^9,0)</f>
        <v>0.00005831042844</v>
      </c>
      <c r="X2423" s="160">
        <f>IF($L$2253&gt;0,'Assumptions (Petroleum)'!AH$10*Model!$L$2253*AVERAGE('Assumptions (Petroleum)'!$H$2:$J$2)/10^9,0)</f>
        <v>0.00005840925968</v>
      </c>
      <c r="Y2423" s="160">
        <f>IF($L$2253&gt;0,'Assumptions (Petroleum)'!AI$10*Model!$L$2253*AVERAGE('Assumptions (Petroleum)'!$H$2:$J$2)/10^9,0)</f>
        <v>0.00005831042844</v>
      </c>
      <c r="Z2423" s="160">
        <f>IF($L$2253&gt;0,'Assumptions (Petroleum)'!AJ$10*Model!$L$2253*AVERAGE('Assumptions (Petroleum)'!$H$2:$J$2)/10^9,0)</f>
        <v>0.00005840925968</v>
      </c>
      <c r="AA2423" s="160">
        <f>IF($L$2253&gt;0,'Assumptions (Petroleum)'!AK$10*Model!$L$2253*AVERAGE('Assumptions (Petroleum)'!$H$2:$J$2)/10^9,0)</f>
        <v>0.00002915521422</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0.0004151647267</v>
      </c>
      <c r="O2425" s="160">
        <f>IF($N$2253&gt;0,'Assumptions (Petroleum)'!W$10*Model!$N$2253*AVERAGE('Assumptions (Petroleum)'!$J$2:$L$2)/10^9,0)</f>
        <v>0.0007888129807</v>
      </c>
      <c r="P2425" s="160">
        <f>IF($N$2253&gt;0,'Assumptions (Petroleum)'!X$10*Model!$N$2253*AVERAGE('Assumptions (Petroleum)'!$J$2:$L$2)/10^9,0)</f>
        <v>0.0007099316826</v>
      </c>
      <c r="Q2425" s="160">
        <f>IF($N$2253&gt;0,'Assumptions (Petroleum)'!Y$10*Model!$N$2253*AVERAGE('Assumptions (Petroleum)'!$J$2:$L$2)/10^9,0)</f>
        <v>0.0006393536791</v>
      </c>
      <c r="R2425" s="160">
        <f>IF($N$2253&gt;0,'Assumptions (Petroleum)'!Z$10*Model!$N$2253*AVERAGE('Assumptions (Petroleum)'!$J$2:$L$2)/10^9,0)</f>
        <v>0.0005754183112</v>
      </c>
      <c r="S2425" s="160">
        <f>IF($N$2253&gt;0,'Assumptions (Petroleum)'!AA$10*Model!$N$2253*AVERAGE('Assumptions (Petroleum)'!$J$2:$L$2)/10^9,0)</f>
        <v>0.0005172952494</v>
      </c>
      <c r="T2425" s="160">
        <f>IF($N$2253&gt;0,'Assumptions (Petroleum)'!AB$10*Model!$N$2253*AVERAGE('Assumptions (Petroleum)'!$J$2:$L$2)/10^9,0)</f>
        <v>0.0004898943775</v>
      </c>
      <c r="U2425" s="160">
        <f>IF($N$2253&gt;0,'Assumptions (Petroleum)'!AC$10*Model!$N$2253*AVERAGE('Assumptions (Petroleum)'!$J$2:$L$2)/10^9,0)</f>
        <v>0.0004898943775</v>
      </c>
      <c r="V2425" s="160">
        <f>IF($N$2253&gt;0,'Assumptions (Petroleum)'!AD$10*Model!$N$2253*AVERAGE('Assumptions (Petroleum)'!$J$2:$L$2)/10^9,0)</f>
        <v>0.0004907247069</v>
      </c>
      <c r="W2425" s="160">
        <f>IF($N$2253&gt;0,'Assumptions (Petroleum)'!AE$10*Model!$N$2253*AVERAGE('Assumptions (Petroleum)'!$J$2:$L$2)/10^9,0)</f>
        <v>0.0004898943775</v>
      </c>
      <c r="X2425" s="160">
        <f>IF($N$2253&gt;0,'Assumptions (Petroleum)'!AF$10*Model!$N$2253*AVERAGE('Assumptions (Petroleum)'!$J$2:$L$2)/10^9,0)</f>
        <v>0.0004907247069</v>
      </c>
      <c r="Y2425" s="160">
        <f>IF($N$2253&gt;0,'Assumptions (Petroleum)'!AG$10*Model!$N$2253*AVERAGE('Assumptions (Petroleum)'!$J$2:$L$2)/10^9,0)</f>
        <v>0.0004898943775</v>
      </c>
      <c r="Z2425" s="160">
        <f>IF($N$2253&gt;0,'Assumptions (Petroleum)'!AH$10*Model!$N$2253*AVERAGE('Assumptions (Petroleum)'!$J$2:$L$2)/10^9,0)</f>
        <v>0.0004907247069</v>
      </c>
      <c r="AA2425" s="160">
        <f>IF($N$2253&gt;0,'Assumptions (Petroleum)'!AI$10*Model!$N$2253*AVERAGE('Assumptions (Petroleum)'!$J$2:$L$2)/10^9,0)</f>
        <v>0.0004898943775</v>
      </c>
      <c r="AB2425" s="160">
        <f>IF($N$2253&gt;0,'Assumptions (Petroleum)'!AJ$10*Model!$N$2253*AVERAGE('Assumptions (Petroleum)'!$J$2:$L$2)/10^9,0)</f>
        <v>0.0004907247069</v>
      </c>
      <c r="AC2425" s="160">
        <f>IF($N$2253&gt;0,'Assumptions (Petroleum)'!AK$10*Model!$N$2253*AVERAGE('Assumptions (Petroleum)'!$J$2:$L$2)/10^9,0)</f>
        <v>0.0002449471887</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0.0001451739814</v>
      </c>
      <c r="P2426" s="160">
        <f>IF($O$2253&gt;0,'Assumptions (Petroleum)'!W$10*Model!$O$2253*AVERAGE('Assumptions (Petroleum)'!$K$2:$M$2)/10^9,0)</f>
        <v>0.0002758305646</v>
      </c>
      <c r="Q2426" s="160">
        <f>IF($O$2253&gt;0,'Assumptions (Petroleum)'!X$10*Model!$O$2253*AVERAGE('Assumptions (Petroleum)'!$K$2:$M$2)/10^9,0)</f>
        <v>0.0002482475081</v>
      </c>
      <c r="R2426" s="160">
        <f>IF($O$2253&gt;0,'Assumptions (Petroleum)'!Y$10*Model!$O$2253*AVERAGE('Assumptions (Petroleum)'!$K$2:$M$2)/10^9,0)</f>
        <v>0.0002235679313</v>
      </c>
      <c r="S2426" s="160">
        <f>IF($O$2253&gt;0,'Assumptions (Petroleum)'!Z$10*Model!$O$2253*AVERAGE('Assumptions (Petroleum)'!$K$2:$M$2)/10^9,0)</f>
        <v>0.0002012111382</v>
      </c>
      <c r="T2426" s="160">
        <f>IF($O$2253&gt;0,'Assumptions (Petroleum)'!AA$10*Model!$O$2253*AVERAGE('Assumptions (Petroleum)'!$K$2:$M$2)/10^9,0)</f>
        <v>0.0001808867808</v>
      </c>
      <c r="U2426" s="160">
        <f>IF($O$2253&gt;0,'Assumptions (Petroleum)'!AB$10*Model!$O$2253*AVERAGE('Assumptions (Petroleum)'!$K$2:$M$2)/10^9,0)</f>
        <v>0.000171305298</v>
      </c>
      <c r="V2426" s="160">
        <f>IF($O$2253&gt;0,'Assumptions (Petroleum)'!AC$10*Model!$O$2253*AVERAGE('Assumptions (Petroleum)'!$K$2:$M$2)/10^9,0)</f>
        <v>0.000171305298</v>
      </c>
      <c r="W2426" s="160">
        <f>IF($O$2253&gt;0,'Assumptions (Petroleum)'!AD$10*Model!$O$2253*AVERAGE('Assumptions (Petroleum)'!$K$2:$M$2)/10^9,0)</f>
        <v>0.000171595646</v>
      </c>
      <c r="X2426" s="160">
        <f>IF($O$2253&gt;0,'Assumptions (Petroleum)'!AE$10*Model!$O$2253*AVERAGE('Assumptions (Petroleum)'!$K$2:$M$2)/10^9,0)</f>
        <v>0.000171305298</v>
      </c>
      <c r="Y2426" s="160">
        <f>IF($O$2253&gt;0,'Assumptions (Petroleum)'!AF$10*Model!$O$2253*AVERAGE('Assumptions (Petroleum)'!$K$2:$M$2)/10^9,0)</f>
        <v>0.000171595646</v>
      </c>
      <c r="Z2426" s="160">
        <f>IF($O$2253&gt;0,'Assumptions (Petroleum)'!AG$10*Model!$O$2253*AVERAGE('Assumptions (Petroleum)'!$K$2:$M$2)/10^9,0)</f>
        <v>0.000171305298</v>
      </c>
      <c r="AA2426" s="160">
        <f>IF($O$2253&gt;0,'Assumptions (Petroleum)'!AH$10*Model!$O$2253*AVERAGE('Assumptions (Petroleum)'!$K$2:$M$2)/10^9,0)</f>
        <v>0.000171595646</v>
      </c>
      <c r="AB2426" s="160">
        <f>IF($O$2253&gt;0,'Assumptions (Petroleum)'!AI$10*Model!$O$2253*AVERAGE('Assumptions (Petroleum)'!$K$2:$M$2)/10^9,0)</f>
        <v>0.000171305298</v>
      </c>
      <c r="AC2426" s="160">
        <f>IF($O$2253&gt;0,'Assumptions (Petroleum)'!AJ$10*Model!$O$2253*AVERAGE('Assumptions (Petroleum)'!$K$2:$M$2)/10^9,0)</f>
        <v>0.000171595646</v>
      </c>
      <c r="AD2426" s="160">
        <f>IF($O$2253&gt;0,'Assumptions (Petroleum)'!AK$10*Model!$O$2253*AVERAGE('Assumptions (Petroleum)'!$K$2:$M$2)/10^9,0)</f>
        <v>0.000085652649</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0.0008184544249</v>
      </c>
      <c r="Q2427" s="177">
        <f>IF($P$2253&gt;0,'Assumptions (Petroleum)'!W$10*Model!$P$2253*AVERAGE('Assumptions (Petroleum)'!$L$2:$N$2)/10^9,0)</f>
        <v>0.001555063407</v>
      </c>
      <c r="R2427" s="177">
        <f>IF($P$2253&gt;0,'Assumptions (Petroleum)'!X$10*Model!$P$2253*AVERAGE('Assumptions (Petroleum)'!$L$2:$N$2)/10^9,0)</f>
        <v>0.001399557067</v>
      </c>
      <c r="S2427" s="177">
        <f>IF($P$2253&gt;0,'Assumptions (Petroleum)'!Y$10*Model!$P$2253*AVERAGE('Assumptions (Petroleum)'!$L$2:$N$2)/10^9,0)</f>
        <v>0.001260419814</v>
      </c>
      <c r="T2427" s="177">
        <f>IF($P$2253&gt;0,'Assumptions (Petroleum)'!Z$10*Model!$P$2253*AVERAGE('Assumptions (Petroleum)'!$L$2:$N$2)/10^9,0)</f>
        <v>0.001134377833</v>
      </c>
      <c r="U2427" s="177">
        <f>IF($P$2253&gt;0,'Assumptions (Petroleum)'!AA$10*Model!$P$2253*AVERAGE('Assumptions (Petroleum)'!$L$2:$N$2)/10^9,0)</f>
        <v>0.001019794213</v>
      </c>
      <c r="V2427" s="177">
        <f>IF($P$2253&gt;0,'Assumptions (Petroleum)'!AB$10*Model!$P$2253*AVERAGE('Assumptions (Petroleum)'!$L$2:$N$2)/10^9,0)</f>
        <v>0.0009657762213</v>
      </c>
      <c r="W2427" s="177">
        <f>IF($P$2253&gt;0,'Assumptions (Petroleum)'!AC$10*Model!$P$2253*AVERAGE('Assumptions (Petroleum)'!$L$2:$N$2)/10^9,0)</f>
        <v>0.0009657762213</v>
      </c>
      <c r="X2427" s="177">
        <f>IF($P$2253&gt;0,'Assumptions (Petroleum)'!AD$10*Model!$P$2253*AVERAGE('Assumptions (Petroleum)'!$L$2:$N$2)/10^9,0)</f>
        <v>0.0009674131302</v>
      </c>
      <c r="Y2427" s="177">
        <f>IF($P$2253&gt;0,'Assumptions (Petroleum)'!AE$10*Model!$P$2253*AVERAGE('Assumptions (Petroleum)'!$L$2:$N$2)/10^9,0)</f>
        <v>0.0009657762213</v>
      </c>
      <c r="Z2427" s="177">
        <f>IF($P$2253&gt;0,'Assumptions (Petroleum)'!AF$10*Model!$P$2253*AVERAGE('Assumptions (Petroleum)'!$L$2:$N$2)/10^9,0)</f>
        <v>0.0009674131302</v>
      </c>
      <c r="AA2427" s="177">
        <f>IF($P$2253&gt;0,'Assumptions (Petroleum)'!AG$10*Model!$P$2253*AVERAGE('Assumptions (Petroleum)'!$L$2:$N$2)/10^9,0)</f>
        <v>0.0009657762213</v>
      </c>
      <c r="AB2427" s="177">
        <f>IF($P$2253&gt;0,'Assumptions (Petroleum)'!AH$10*Model!$P$2253*AVERAGE('Assumptions (Petroleum)'!$L$2:$N$2)/10^9,0)</f>
        <v>0.0009674131302</v>
      </c>
      <c r="AC2427" s="177">
        <f>IF($P$2253&gt;0,'Assumptions (Petroleum)'!AI$10*Model!$P$2253*AVERAGE('Assumptions (Petroleum)'!$L$2:$N$2)/10^9,0)</f>
        <v>0.0009657762213</v>
      </c>
      <c r="AD2427" s="177">
        <f>IF($P$2253&gt;0,'Assumptions (Petroleum)'!AJ$10*Model!$P$2253*AVERAGE('Assumptions (Petroleum)'!$L$2:$N$2)/10^9,0)</f>
        <v>0.0009674131302</v>
      </c>
      <c r="AE2427" s="177">
        <f>IF($P$2253&gt;0,'Assumptions (Petroleum)'!AK$10*Model!$P$2253*AVERAGE('Assumptions (Petroleum)'!$L$2:$N$2)/10^9,0)</f>
        <v>0.0004828881107</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0.00004984818951</v>
      </c>
      <c r="R2428" s="160">
        <f>IF($Q$2253&gt;0,'Assumptions (Petroleum)'!W$10*Model!$Q$2253*AVERAGE('Assumptions (Petroleum)'!$L$2:$O$2)/10^9,0)</f>
        <v>0.00009471156008</v>
      </c>
      <c r="S2428" s="160">
        <f>IF($Q$2253&gt;0,'Assumptions (Petroleum)'!X$10*Model!$Q$2253*AVERAGE('Assumptions (Petroleum)'!$L$2:$O$2)/10^9,0)</f>
        <v>0.00008524040407</v>
      </c>
      <c r="T2428" s="160">
        <f>IF($Q$2253&gt;0,'Assumptions (Petroleum)'!Y$10*Model!$Q$2253*AVERAGE('Assumptions (Petroleum)'!$L$2:$O$2)/10^9,0)</f>
        <v>0.00007676621185</v>
      </c>
      <c r="U2428" s="160">
        <f>IF($Q$2253&gt;0,'Assumptions (Petroleum)'!Z$10*Model!$Q$2253*AVERAGE('Assumptions (Petroleum)'!$L$2:$O$2)/10^9,0)</f>
        <v>0.00006908959067</v>
      </c>
      <c r="V2428" s="160">
        <f>IF($Q$2253&gt;0,'Assumptions (Petroleum)'!AA$10*Model!$Q$2253*AVERAGE('Assumptions (Petroleum)'!$L$2:$O$2)/10^9,0)</f>
        <v>0.00006211084413</v>
      </c>
      <c r="W2428" s="160">
        <f>IF($Q$2253&gt;0,'Assumptions (Petroleum)'!AB$10*Model!$Q$2253*AVERAGE('Assumptions (Petroleum)'!$L$2:$O$2)/10^9,0)</f>
        <v>0.00005882086363</v>
      </c>
      <c r="X2428" s="160">
        <f>IF($Q$2253&gt;0,'Assumptions (Petroleum)'!AC$10*Model!$Q$2253*AVERAGE('Assumptions (Petroleum)'!$L$2:$O$2)/10^9,0)</f>
        <v>0.00005882086363</v>
      </c>
      <c r="Y2428" s="160">
        <f>IF($Q$2253&gt;0,'Assumptions (Petroleum)'!AD$10*Model!$Q$2253*AVERAGE('Assumptions (Petroleum)'!$L$2:$O$2)/10^9,0)</f>
        <v>0.00005892056001</v>
      </c>
      <c r="Z2428" s="160">
        <f>IF($Q$2253&gt;0,'Assumptions (Petroleum)'!AE$10*Model!$Q$2253*AVERAGE('Assumptions (Petroleum)'!$L$2:$O$2)/10^9,0)</f>
        <v>0.00005882086363</v>
      </c>
      <c r="AA2428" s="160">
        <f>IF($Q$2253&gt;0,'Assumptions (Petroleum)'!AF$10*Model!$Q$2253*AVERAGE('Assumptions (Petroleum)'!$L$2:$O$2)/10^9,0)</f>
        <v>0.00005892056001</v>
      </c>
      <c r="AB2428" s="160">
        <f>IF($Q$2253&gt;0,'Assumptions (Petroleum)'!AG$10*Model!$Q$2253*AVERAGE('Assumptions (Petroleum)'!$L$2:$O$2)/10^9,0)</f>
        <v>0.00005882086363</v>
      </c>
      <c r="AC2428" s="160">
        <f>IF($Q$2253&gt;0,'Assumptions (Petroleum)'!AH$10*Model!$Q$2253*AVERAGE('Assumptions (Petroleum)'!$L$2:$O$2)/10^9,0)</f>
        <v>0.00005892056001</v>
      </c>
      <c r="AD2428" s="160">
        <f>IF($Q$2253&gt;0,'Assumptions (Petroleum)'!AI$10*Model!$Q$2253*AVERAGE('Assumptions (Petroleum)'!$L$2:$O$2)/10^9,0)</f>
        <v>0.00005882086363</v>
      </c>
      <c r="AE2428" s="160">
        <f>IF($Q$2253&gt;0,'Assumptions (Petroleum)'!AJ$10*Model!$Q$2253*AVERAGE('Assumptions (Petroleum)'!$L$2:$O$2)/10^9,0)</f>
        <v>0.00005892056001</v>
      </c>
      <c r="AF2428" s="160">
        <f>IF($Q$2253&gt;0,'Assumptions (Petroleum)'!AK$10*Model!$Q$2253*AVERAGE('Assumptions (Petroleum)'!$L$2:$O$2)/10^9,0)</f>
        <v>0.00002941043181</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0.00002965659738</v>
      </c>
      <c r="S2429" s="177">
        <f>IF($R$2253&gt;0,'Assumptions (Petroleum)'!W$10*Model!$R$2253*AVERAGE('Assumptions (Petroleum)'!$M$2:$P$2)/10^9,0)</f>
        <v>0.00005634753503</v>
      </c>
      <c r="T2429" s="177">
        <f>IF($R$2253&gt;0,'Assumptions (Petroleum)'!X$10*Model!$R$2253*AVERAGE('Assumptions (Petroleum)'!$M$2:$P$2)/10^9,0)</f>
        <v>0.00005071278153</v>
      </c>
      <c r="U2429" s="177">
        <f>IF($R$2253&gt;0,'Assumptions (Petroleum)'!Y$10*Model!$R$2253*AVERAGE('Assumptions (Petroleum)'!$M$2:$P$2)/10^9,0)</f>
        <v>0.00004567115997</v>
      </c>
      <c r="V2429" s="177">
        <f>IF($R$2253&gt;0,'Assumptions (Petroleum)'!Z$10*Model!$R$2253*AVERAGE('Assumptions (Petroleum)'!$M$2:$P$2)/10^9,0)</f>
        <v>0.00004110404397</v>
      </c>
      <c r="W2429" s="177">
        <f>IF($R$2253&gt;0,'Assumptions (Petroleum)'!AA$10*Model!$R$2253*AVERAGE('Assumptions (Petroleum)'!$M$2:$P$2)/10^9,0)</f>
        <v>0.00003695212034</v>
      </c>
      <c r="X2429" s="177">
        <f>IF($R$2253&gt;0,'Assumptions (Petroleum)'!AB$10*Model!$R$2253*AVERAGE('Assumptions (Petroleum)'!$M$2:$P$2)/10^9,0)</f>
        <v>0.00003499478491</v>
      </c>
      <c r="Y2429" s="177">
        <f>IF($R$2253&gt;0,'Assumptions (Petroleum)'!AC$10*Model!$R$2253*AVERAGE('Assumptions (Petroleum)'!$M$2:$P$2)/10^9,0)</f>
        <v>0.00003499478491</v>
      </c>
      <c r="Z2429" s="177">
        <f>IF($R$2253&gt;0,'Assumptions (Petroleum)'!AD$10*Model!$R$2253*AVERAGE('Assumptions (Petroleum)'!$M$2:$P$2)/10^9,0)</f>
        <v>0.00003505409811</v>
      </c>
      <c r="AA2429" s="177">
        <f>IF($R$2253&gt;0,'Assumptions (Petroleum)'!AE$10*Model!$R$2253*AVERAGE('Assumptions (Petroleum)'!$M$2:$P$2)/10^9,0)</f>
        <v>0.00003499478491</v>
      </c>
      <c r="AB2429" s="177">
        <f>IF($R$2253&gt;0,'Assumptions (Petroleum)'!AF$10*Model!$R$2253*AVERAGE('Assumptions (Petroleum)'!$M$2:$P$2)/10^9,0)</f>
        <v>0.00003505409811</v>
      </c>
      <c r="AC2429" s="177">
        <f>IF($R$2253&gt;0,'Assumptions (Petroleum)'!AG$10*Model!$R$2253*AVERAGE('Assumptions (Petroleum)'!$M$2:$P$2)/10^9,0)</f>
        <v>0.00003499478491</v>
      </c>
      <c r="AD2429" s="177">
        <f>IF($R$2253&gt;0,'Assumptions (Petroleum)'!AH$10*Model!$R$2253*AVERAGE('Assumptions (Petroleum)'!$M$2:$P$2)/10^9,0)</f>
        <v>0.00003505409811</v>
      </c>
      <c r="AE2429" s="177">
        <f>IF($R$2253&gt;0,'Assumptions (Petroleum)'!AI$10*Model!$R$2253*AVERAGE('Assumptions (Petroleum)'!$M$2:$P$2)/10^9,0)</f>
        <v>0.00003499478491</v>
      </c>
      <c r="AF2429" s="177">
        <f>IF($R$2253&gt;0,'Assumptions (Petroleum)'!AJ$10*Model!$R$2253*AVERAGE('Assumptions (Petroleum)'!$M$2:$P$2)/10^9,0)</f>
        <v>0.00003505409811</v>
      </c>
      <c r="AG2429" s="177">
        <f>IF($R$2253&gt;0,'Assumptions (Petroleum)'!AK$10*Model!$R$2253*AVERAGE('Assumptions (Petroleum)'!$M$2:$P$2)/10^9,0)</f>
        <v>0.00001749739246</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0.2252378298</v>
      </c>
      <c r="D2465" s="219">
        <f>IF(Model!D2251+Model!D2252-D2250-D2413+D2361&gt;0,(1-'Assumptions (Petroleum)'!C24)*(Model!D2251+Model!D2252-D2250-D2413+D2361)+Model!D2413-D2308+Model!D2309,Model!D2251+Model!D2252-D2250+D2361-D2308+Model!D2309)</f>
        <v>0.3242261311</v>
      </c>
      <c r="E2465" s="219">
        <f>IF(Model!E2251+Model!E2252-E2250-E2413+E2361&gt;0,(1-'Assumptions (Petroleum)'!D24)*(Model!E2251+Model!E2252-E2250-E2413+E2361)+Model!E2413-E2308+Model!E2309,Model!E2251+Model!E2252-E2250+E2361-E2308+Model!E2309)</f>
        <v>0.07971507725</v>
      </c>
      <c r="F2465" s="219">
        <f>IF(Model!F2251+Model!F2252-F2250-F2413+F2361&gt;0,(1-'Assumptions (Petroleum)'!E24)*(Model!F2251+Model!F2252-F2250-F2413+F2361)+Model!F2413-F2308+Model!F2309,Model!F2251+Model!F2252-F2250+F2361-F2308+Model!F2309)</f>
        <v>0.2018580185</v>
      </c>
      <c r="G2465" s="219">
        <f>IF(Model!G2251+Model!G2252-G2250-G2413+G2361&gt;0,(1-'Assumptions (Petroleum)'!F24)*(Model!G2251+Model!G2252-G2250-G2413+G2361)+Model!G2413-G2308+Model!G2309,Model!G2251+Model!G2252-G2250+G2361-G2308+Model!G2309)</f>
        <v>0.2559285876</v>
      </c>
      <c r="H2465" s="219">
        <f>IF(Model!H2251+Model!H2252-H2250-H2413+H2361&gt;0,(1-'Assumptions (Petroleum)'!G24)*(Model!H2251+Model!H2252-H2250-H2413+H2361)+Model!H2413-H2308+Model!H2309,Model!H2251+Model!H2252-H2250+H2361-H2308+Model!H2309)</f>
        <v>0.2255641765</v>
      </c>
      <c r="I2465" s="219">
        <f>IF(Model!I2251+Model!I2252-I2250-I2413+I2361&gt;0,(1-'Assumptions (Petroleum)'!H24)*(Model!I2251+Model!I2252-I2250-I2413+I2361)+Model!I2413-I2308+Model!I2309,Model!I2251+Model!I2252-I2250+I2361-I2308+Model!I2309)</f>
        <v>0.09622566213</v>
      </c>
      <c r="J2465" s="219">
        <f>IF(Model!J2251+Model!J2252-J2250-J2413+J2361&gt;0,(1-'Assumptions (Petroleum)'!I24)*(Model!J2251+Model!J2252-J2250-J2413+J2361)+Model!J2413-J2308+Model!J2309,Model!J2251+Model!J2252-J2250+J2361-J2308+Model!J2309)</f>
        <v>0.1011785689</v>
      </c>
      <c r="K2465" s="219">
        <f>IF(Model!K2251+Model!K2252-K2250-K2413+K2361&gt;0,(1-'Assumptions (Petroleum)'!J24)*(Model!K2251+Model!K2252-K2250-K2413+K2361)+Model!K2413-K2308+Model!K2309,Model!K2251+Model!K2252-K2250+K2361-K2308+Model!K2309)</f>
        <v>0.08556750355</v>
      </c>
      <c r="L2465" s="219">
        <f>IF(Model!L2251+Model!L2252-L2250-L2413+L2361&gt;0,(1-'Assumptions (Petroleum)'!K24)*(Model!L2251+Model!L2252-L2250-L2413+L2361)+Model!L2413-L2308+Model!L2309,Model!L2251+Model!L2252-L2250+L2361-L2308+Model!L2309)</f>
        <v>0.05688142403</v>
      </c>
      <c r="M2465" s="219">
        <f>IF(Model!M2251+Model!M2252-M2250-M2413+M2361&gt;0,(1-'Assumptions (Petroleum)'!L24)*(Model!M2251+Model!M2252-M2250-M2413+M2361)+Model!M2413-M2308+Model!M2309,Model!M2251+Model!M2252-M2250+M2361-M2308+Model!M2309)</f>
        <v>0.04465365933</v>
      </c>
      <c r="N2465" s="219">
        <f>IF(Model!N2251+Model!N2252-N2250-N2413+N2361&gt;0,(1-'Assumptions (Petroleum)'!M24)*(Model!N2251+Model!N2252-N2250-N2413+N2361)+Model!N2413-N2308+Model!N2309,Model!N2251+Model!N2252-N2250+N2361-N2308+Model!N2309)</f>
        <v>0.02492352295</v>
      </c>
      <c r="O2465" s="219">
        <f>IF(Model!O2251+Model!O2252-O2250-O2413+O2361&gt;0,(1-'Assumptions (Petroleum)'!N24)*(Model!O2251+Model!O2252-O2250-O2413+O2361)+Model!O2413-O2308+Model!O2309,Model!O2251+Model!O2252-O2250+O2361-O2308+Model!O2309)</f>
        <v>0.006925383441</v>
      </c>
      <c r="P2465" s="219">
        <f>IF(Model!P2251+Model!P2252-P2250-P2413+P2361&gt;0,(1-'Assumptions (Petroleum)'!O24)*(Model!P2251+Model!P2252-P2250-P2413+P2361)+Model!P2413-P2308+Model!P2309,Model!P2251+Model!P2252-P2250+P2361-P2308+Model!P2309)</f>
        <v>0.007806601695</v>
      </c>
      <c r="Q2465" s="219">
        <f>IF(Model!Q2251+Model!Q2252-Q2250-Q2413+Q2361&gt;0,(1-'Assumptions (Petroleum)'!P24)*(Model!Q2251+Model!Q2252-Q2250-Q2413+Q2361)+Model!Q2413-Q2308+Model!Q2309,Model!Q2251+Model!Q2252-Q2250+Q2361-Q2308+Model!Q2309)</f>
        <v>0.03574945579</v>
      </c>
      <c r="R2465" s="219">
        <f>IF(Model!R2251+Model!R2252-R2250-R2413+R2361&gt;0,(1-'Assumptions (Petroleum)'!Q24)*(Model!R2251+Model!R2252-R2250-R2413+R2361)+Model!R2413-R2308+Model!R2309,Model!R2251+Model!R2252-R2250+R2361-R2308+Model!R2309)</f>
        <v>0.01944421441</v>
      </c>
      <c r="S2465" s="219">
        <f>IF(Model!S2251+Model!S2252-S2250-S2413+S2361&gt;0,(1-'Assumptions (Petroleum)'!R24)*(Model!S2251+Model!S2252-S2250-S2413+S2361)+Model!S2413-S2308+Model!S2309,Model!S2251+Model!S2252-S2250+S2361-S2308+Model!S2309)</f>
        <v>0.00850926746</v>
      </c>
      <c r="T2465" s="219">
        <f>IF(Model!T2251+Model!T2252-T2250-T2413+T2361&gt;0,(1-'Assumptions (Petroleum)'!S24)*(Model!T2251+Model!T2252-T2250-T2413+T2361)+Model!T2413-T2308+Model!T2309,Model!T2251+Model!T2252-T2250+T2361-T2308+Model!T2309)</f>
        <v>0.01041382625</v>
      </c>
      <c r="U2465" s="219">
        <f>IF(Model!U2251+Model!U2252-U2250-U2413+U2361&gt;0,(1-'Assumptions (Petroleum)'!T24)*(Model!U2251+Model!U2252-U2250-U2413+U2361)+Model!U2413-U2308+Model!U2309,Model!U2251+Model!U2252-U2250+U2361-U2308+Model!U2309)</f>
        <v>0.05355726785</v>
      </c>
      <c r="V2465" s="219">
        <f>IF(Model!V2251+Model!V2252-V2250-V2413+V2361&gt;0,(1-'Assumptions (Petroleum)'!U24)*(Model!V2251+Model!V2252-V2250-V2413+V2361)+Model!V2413-V2308+Model!V2309,Model!V2251+Model!V2252-V2250+V2361-V2308+Model!V2309)</f>
        <v>0.05465532855</v>
      </c>
      <c r="W2465" s="219">
        <f>IF(Model!W2251+Model!W2252-W2250-W2413+W2361&gt;0,(1-'Assumptions (Petroleum)'!V24)*(Model!W2251+Model!W2252-W2250-W2413+W2361)+Model!W2413-W2308+Model!W2309,Model!W2251+Model!W2252-W2250+W2361-W2308+Model!W2309)</f>
        <v>0.05834967141</v>
      </c>
      <c r="X2465" s="219">
        <f>IF(Model!X2251+Model!X2252-X2250-X2413+X2361&gt;0,(1-'Assumptions (Petroleum)'!W24)*(Model!X2251+Model!X2252-X2250-X2413+X2361)+Model!X2413-X2308+Model!X2309,Model!X2251+Model!X2252-X2250+X2361-X2308+Model!X2309)</f>
        <v>0.05719965799</v>
      </c>
      <c r="Y2465" s="219">
        <f>IF(Model!Y2251+Model!Y2252-Y2250-Y2413+Y2361&gt;0,(1-'Assumptions (Petroleum)'!X24)*(Model!Y2251+Model!Y2252-Y2250-Y2413+Y2361)+Model!Y2413-Y2308+Model!Y2309,Model!Y2251+Model!Y2252-Y2250+Y2361-Y2308+Model!Y2309)</f>
        <v>0.0561660725</v>
      </c>
      <c r="Z2465" s="219">
        <f>IF(Model!Z2251+Model!Z2252-Z2250-Z2413+Z2361&gt;0,(1-'Assumptions (Petroleum)'!Y24)*(Model!Z2251+Model!Z2252-Z2250-Z2413+Z2361)+Model!Z2413-Z2308+Model!Z2309,Model!Z2251+Model!Z2252-Z2250+Z2361-Z2308+Model!Z2309)</f>
        <v>0.05520906656</v>
      </c>
      <c r="AA2465" s="219">
        <f>IF(Model!AA2251+Model!AA2252-AA2250-AA2413+AA2361&gt;0,(1-'Assumptions (Petroleum)'!Z24)*(Model!AA2251+Model!AA2252-AA2250-AA2413+AA2361)+Model!AA2413-AA2308+Model!AA2309,Model!AA2251+Model!AA2252-AA2250+AA2361-AA2308+Model!AA2309)</f>
        <v>0.05414334814</v>
      </c>
      <c r="AB2465" s="219">
        <f>IF(Model!AB2251+Model!AB2252-AB2250-AB2413+AB2361&gt;0,(1-'Assumptions (Petroleum)'!AA24)*(Model!AB2251+Model!AB2252-AB2250-AB2413+AB2361)+Model!AB2413-AB2308+Model!AB2309,Model!AB2251+Model!AB2252-AB2250+AB2361-AB2308+Model!AB2309)</f>
        <v>0.05371670101</v>
      </c>
      <c r="AC2465" s="219">
        <f>IF(Model!AC2251+Model!AC2252-AC2250-AC2413+AC2361&gt;0,(1-'Assumptions (Petroleum)'!AB24)*(Model!AC2251+Model!AC2252-AC2250-AC2413+AC2361)+Model!AC2413-AC2308+Model!AC2309,Model!AC2251+Model!AC2252-AC2250+AC2361-AC2308+Model!AC2309)</f>
        <v>0.05271124658</v>
      </c>
      <c r="AD2465" s="219">
        <f>IF(Model!AD2251+Model!AD2252-AD2250-AD2413+AD2361&gt;0,(1-'Assumptions (Petroleum)'!AC24)*(Model!AD2251+Model!AD2252-AD2250-AD2413+AD2361)+Model!AD2413-AD2308+Model!AD2309,Model!AD2251+Model!AD2252-AD2250+AD2361-AD2308+Model!AD2309)</f>
        <v>0.05159028029</v>
      </c>
      <c r="AE2465" s="219">
        <f>IF(Model!AE2251+Model!AE2252-AE2250-AE2413+AE2361&gt;0,(1-'Assumptions (Petroleum)'!AD24)*(Model!AE2251+Model!AE2252-AE2250-AE2413+AE2361)+Model!AE2413-AE2308+Model!AE2309,Model!AE2251+Model!AE2252-AE2250+AE2361-AE2308+Model!AE2309)</f>
        <v>0.05096493855</v>
      </c>
      <c r="AF2465" s="219">
        <f>IF(Model!AF2251+Model!AF2252-AF2250-AF2413+AF2361&gt;0,(1-'Assumptions (Petroleum)'!AE24)*(Model!AF2251+Model!AF2252-AF2250-AF2413+AF2361)+Model!AF2413-AF2308+Model!AF2309,Model!AF2251+Model!AF2252-AF2250+AF2361-AF2308+Model!AF2309)</f>
        <v>0.04948374582</v>
      </c>
      <c r="AG2465" s="219">
        <f>IF(Model!AG2251+Model!AG2252-AG2250-AG2413+AG2361&gt;0,(1-'Assumptions (Petroleum)'!AF24)*(Model!AG2251+Model!AG2252-AG2250-AG2413+AG2361)+Model!AG2413-AG2308+Model!AG2309,Model!AG2251+Model!AG2252-AG2250+AG2361-AG2308+Model!AG2309)</f>
        <v>0.04801202124</v>
      </c>
      <c r="AH2465" s="219">
        <f>IF(Model!AH2251+Model!AH2252-AH2250-AH2413+AH2361&gt;0,(1-'Assumptions (Petroleum)'!AG24)*(Model!AH2251+Model!AH2252-AH2250-AH2413+AH2361)+Model!AH2413-AH2308+Model!AH2309,Model!AH2251+Model!AH2252-AH2250+AH2361-AH2308+Model!AH2309)</f>
        <v>0.04653958079</v>
      </c>
      <c r="AI2465" s="219">
        <f>IF(Model!AI2251+Model!AI2252-AI2250-AI2413+AI2361&gt;0,(1-'Assumptions (Petroleum)'!AH24)*(Model!AI2251+Model!AI2252-AI2250-AI2413+AI2361)+Model!AI2413-AI2308+Model!AI2309,Model!AI2251+Model!AI2252-AI2250+AI2361-AI2308+Model!AI2309)</f>
        <v>0.0447213491</v>
      </c>
      <c r="AJ2465" s="219">
        <f>IF(Model!AJ2251+Model!AJ2252-AJ2250-AJ2413+AJ2361&gt;0,(1-'Assumptions (Petroleum)'!AI24)*(Model!AJ2251+Model!AJ2252-AJ2250-AJ2413+AJ2361)+Model!AJ2413-AJ2308+Model!AJ2309,Model!AJ2251+Model!AJ2252-AJ2250+AJ2361-AJ2308+Model!AJ2309)</f>
        <v>0.04280818913</v>
      </c>
      <c r="AK2465" s="219">
        <f>IF(Model!AK2251+Model!AK2252-AK2250-AK2413+AK2361&gt;0,(1-'Assumptions (Petroleum)'!AJ24)*(Model!AK2251+Model!AK2252-AK2250-AK2413+AK2361)+Model!AK2413-AK2308+Model!AK2309,Model!AK2251+Model!AK2252-AK2250+AK2361-AK2308+Model!AK2309)</f>
        <v>0.04083967063</v>
      </c>
      <c r="AL2465" s="219">
        <f>IF(Model!AL2251+Model!AL2252-AL2250-AL2413+AL2361&gt;0,(1-'Assumptions (Petroleum)'!AK24)*(Model!AL2251+Model!AL2252-AL2250-AL2413+AL2361)+Model!AL2413-AL2308+Model!AL2309,Model!AL2251+Model!AL2252-AL2250+AL2361-AL2308+Model!AL2309)</f>
        <v>0.03889304436</v>
      </c>
      <c r="AM2465" s="219">
        <f>IF(Model!AM2251+Model!AM2252-AM2250-AM2413+AM2361&gt;0,(1-'Assumptions (Petroleum)'!AL24)*(Model!AM2251+Model!AM2252-AM2250-AM2413+AM2361)+Model!AM2413-AM2308+Model!AM2309,Model!AM2251+Model!AM2252-AM2250+AM2361-AM2308+Model!AM2309)</f>
        <v>0.037082453</v>
      </c>
      <c r="AN2465" s="219">
        <f>IF(Model!AN2251+Model!AN2252-AN2250-AN2413+AN2361&gt;0,(1-'Assumptions (Petroleum)'!AM24)*(Model!AN2251+Model!AN2252-AN2250-AN2413+AN2361)+Model!AN2413-AN2308+Model!AN2309,Model!AN2251+Model!AN2252-AN2250+AN2361-AN2308+Model!AN2309)</f>
        <v>0.0351236223</v>
      </c>
      <c r="AO2465" s="219">
        <f>IF(Model!AO2251+Model!AO2252-AO2250-AO2413+AO2361&gt;0,(1-'Assumptions (Petroleum)'!AN24)*(Model!AO2251+Model!AO2252-AO2250-AO2413+AO2361)+Model!AO2413-AO2308+Model!AO2309,Model!AO2251+Model!AO2252-AO2250+AO2361-AO2308+Model!AO2309)</f>
        <v>0.03320146162</v>
      </c>
      <c r="AP2465" s="219">
        <f>IF(Model!AP2251+Model!AP2252-AP2250-AP2413+AP2361&gt;0,(1-'Assumptions (Petroleum)'!AO24)*(Model!AP2251+Model!AP2252-AP2250-AP2413+AP2361)+Model!AP2413-AP2308+Model!AP2309,Model!AP2251+Model!AP2252-AP2250+AP2361-AP2308+Model!AP2309)</f>
        <v>0.03116154019</v>
      </c>
      <c r="AQ2465" s="219">
        <f>IF(Model!AQ2251+Model!AQ2252-AQ2250-AQ2413+AQ2361&gt;0,(1-'Assumptions (Petroleum)'!AP24)*(Model!AQ2251+Model!AQ2252-AQ2250-AQ2413+AQ2361)+Model!AQ2413-AQ2308+Model!AQ2309,Model!AQ2251+Model!AQ2252-AQ2250+AQ2361-AQ2308+Model!AQ2309)</f>
        <v>0.02892570172</v>
      </c>
      <c r="AR2465" s="219">
        <f>IF(Model!AR2251+Model!AR2252-AR2250-AR2413+AR2361&gt;0,(1-'Assumptions (Petroleum)'!AQ24)*(Model!AR2251+Model!AR2252-AR2250-AR2413+AR2361)+Model!AR2413-AR2308+Model!AR2309,Model!AR2251+Model!AR2252-AR2250+AR2361-AR2308+Model!AR2309)</f>
        <v>0.02654983316</v>
      </c>
      <c r="AS2465" s="219">
        <f>IF(Model!AS2251+Model!AS2252-AS2250-AS2413+AS2361&gt;0,(1-'Assumptions (Petroleum)'!AR24)*(Model!AS2251+Model!AS2252-AS2250-AS2413+AS2361)+Model!AS2413-AS2308+Model!AS2309,Model!AS2251+Model!AS2252-AS2250+AS2361-AS2308+Model!AS2309)</f>
        <v>0.02405105239</v>
      </c>
      <c r="AT2465" s="219">
        <f>IF(Model!AT2251+Model!AT2252-AT2250-AT2413+AT2361&gt;0,(1-'Assumptions (Petroleum)'!AS24)*(Model!AT2251+Model!AT2252-AT2250-AT2413+AT2361)+Model!AT2413-AT2308+Model!AT2309,Model!AT2251+Model!AT2252-AT2250+AT2361-AT2308+Model!AT2309)</f>
        <v>0.02147024141</v>
      </c>
      <c r="AU2465" s="219">
        <f>IF(Model!AU2251+Model!AU2252-AU2250-AU2413+AU2361&gt;0,(1-'Assumptions (Petroleum)'!AT24)*(Model!AU2251+Model!AU2252-AU2250-AU2413+AU2361)+Model!AU2413-AU2308+Model!AU2309,Model!AU2251+Model!AU2252-AU2250+AU2361-AU2308+Model!AU2309)</f>
        <v>0.01879946992</v>
      </c>
      <c r="AV2465" s="219">
        <f>IF(Model!AV2251+Model!AV2252-AV2250-AV2413+AV2361&gt;0,(1-'Assumptions (Petroleum)'!AU24)*(Model!AV2251+Model!AV2252-AV2250-AV2413+AV2361)+Model!AV2413-AV2308+Model!AV2309,Model!AV2251+Model!AV2252-AV2250+AV2361-AV2308+Model!AV2309)</f>
        <v>0.01600591522</v>
      </c>
      <c r="AW2465" s="219">
        <f>IF(Model!AW2251+Model!AW2252-AW2250-AW2413+AW2361&gt;0,(1-'Assumptions (Petroleum)'!AV24)*(Model!AW2251+Model!AW2252-AW2250-AW2413+AW2361)+Model!AW2413-AW2308+Model!AW2309,Model!AW2251+Model!AW2252-AW2250+AW2361-AW2308+Model!AW2309)</f>
        <v>0.01304269283</v>
      </c>
      <c r="AX2465" s="219">
        <f>IF(Model!AX2251+Model!AX2252-AX2250-AX2413+AX2361&gt;0,(1-'Assumptions (Petroleum)'!AW24)*(Model!AX2251+Model!AX2252-AX2250-AX2413+AX2361)+Model!AX2413-AX2308+Model!AX2309,Model!AX2251+Model!AX2252-AX2250+AX2361-AX2308+Model!AX2309)</f>
        <v>0.01001027086</v>
      </c>
      <c r="AY2465" s="219">
        <f>IF(Model!AY2251+Model!AY2252-AY2250-AY2413+AY2361&gt;0,(1-'Assumptions (Petroleum)'!AX24)*(Model!AY2251+Model!AY2252-AY2250-AY2413+AY2361)+Model!AY2413-AY2308+Model!AY2309,Model!AY2251+Model!AY2252-AY2250+AY2361-AY2308+Model!AY2309)</f>
        <v>0.006964134105</v>
      </c>
      <c r="AZ2465" s="219">
        <f>IF(Model!AZ2251+Model!AZ2252-AZ2250-AZ2413+AZ2361&gt;0,(1-'Assumptions (Petroleum)'!AY24)*(Model!AZ2251+Model!AZ2252-AZ2250-AZ2413+AZ2361)+Model!AZ2413-AZ2308+Model!AZ2309,Model!AZ2251+Model!AZ2252-AZ2250+AZ2361-AZ2308+Model!AZ2309)</f>
        <v>0.003586334319</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0.1426187585</v>
      </c>
      <c r="D2466" s="219">
        <f>IF(D2251+D2252-D2250-D2413+D2361&gt;0,'Assumptions (Petroleum)'!C24*(D2251+D2252-D2250-D2413+D2361)-'Assumptions (Petroleum)'!C25*Model!D2248/10^3,'Assumptions (Petroleum)'!C25*Model!D2248/10^3)</f>
        <v>0.1748494716</v>
      </c>
      <c r="E2466" s="219">
        <f>IF(E2251+E2252-E2250-E2413+E2361&gt;0,'Assumptions (Petroleum)'!D24*(E2251+E2252-E2250-E2413+E2361)-'Assumptions (Petroleum)'!D25*Model!E2248/10^3,'Assumptions (Petroleum)'!D25*Model!E2248/10^3)</f>
        <v>0.04305065289</v>
      </c>
      <c r="F2466" s="219">
        <f>IF(F2251+F2252-F2250-F2413+F2361&gt;0,'Assumptions (Petroleum)'!E24*(F2251+F2252-F2250-F2413+F2361)-'Assumptions (Petroleum)'!E25*Model!F2248/10^3,'Assumptions (Petroleum)'!E25*Model!F2248/10^3)</f>
        <v>0.1088068658</v>
      </c>
      <c r="G2466" s="219">
        <f>IF(G2251+G2252-G2250-G2413+G2361&gt;0,'Assumptions (Petroleum)'!F24*(G2251+G2252-G2250-G2413+G2361)-'Assumptions (Petroleum)'!F25*Model!G2248/10^3,'Assumptions (Petroleum)'!F25*Model!G2248/10^3)</f>
        <v>0.1383049953</v>
      </c>
      <c r="H2466" s="219">
        <f>IF(H2251+H2252-H2250-H2413+H2361&gt;0,'Assumptions (Petroleum)'!G24*(H2251+H2252-H2250-H2413+H2361)-'Assumptions (Petroleum)'!G25*Model!H2248/10^3,'Assumptions (Petroleum)'!G25*Model!H2248/10^3)</f>
        <v>0.1217118145</v>
      </c>
      <c r="I2466" s="219">
        <f>IF(I2251+I2252-I2250-I2413+I2361&gt;0,'Assumptions (Petroleum)'!H24*(I2251+I2252-I2250-I2413+I2361)-'Assumptions (Petroleum)'!H25*Model!I2248/10^3,'Assumptions (Petroleum)'!H25*Model!I2248/10^3)</f>
        <v>0.05093300323</v>
      </c>
      <c r="J2466" s="219">
        <f>IF(J2251+J2252-J2250-J2413+J2361&gt;0,'Assumptions (Petroleum)'!I24*(J2251+J2252-J2250-J2413+J2361)-'Assumptions (Petroleum)'!I25*Model!J2248/10^3,'Assumptions (Petroleum)'!I25*Model!J2248/10^3)</f>
        <v>0.05218005247</v>
      </c>
      <c r="K2466" s="219">
        <f>IF(K2251+K2252-K2250-K2413+K2361&gt;0,'Assumptions (Petroleum)'!J24*(K2251+K2252-K2250-K2413+K2361)-'Assumptions (Petroleum)'!J25*Model!K2248/10^3,'Assumptions (Petroleum)'!J25*Model!K2248/10^3)</f>
        <v>0.04374705661</v>
      </c>
      <c r="L2466" s="219">
        <f>IF(L2251+L2252-L2250-L2413+L2361&gt;0,'Assumptions (Petroleum)'!K24*(L2251+L2252-L2250-L2413+L2361)-'Assumptions (Petroleum)'!K25*Model!L2248/10^3,'Assumptions (Petroleum)'!K25*Model!L2248/10^3)</f>
        <v>0.02871841606</v>
      </c>
      <c r="M2466" s="219">
        <f>IF(M2251+M2252-M2250-M2413+M2361&gt;0,'Assumptions (Petroleum)'!L24*(M2251+M2252-M2250-M2413+M2361)-'Assumptions (Petroleum)'!L25*Model!M2248/10^3,'Assumptions (Petroleum)'!L25*Model!M2248/10^3)</f>
        <v>0.02371347899</v>
      </c>
      <c r="N2466" s="219">
        <f>IF(N2251+N2252-N2250-N2413+N2361&gt;0,'Assumptions (Petroleum)'!M24*(N2251+N2252-N2250-N2413+N2361)-'Assumptions (Petroleum)'!M25*Model!N2248/10^3,'Assumptions (Petroleum)'!M25*Model!N2248/10^3)</f>
        <v>0.01287260389</v>
      </c>
      <c r="O2466" s="219">
        <f>IF(O2251+O2252-O2250-O2413+O2361&gt;0,'Assumptions (Petroleum)'!N24*(O2251+O2252-O2250-O2413+O2361)-'Assumptions (Petroleum)'!N25*Model!O2248/10^3,'Assumptions (Petroleum)'!N25*Model!O2248/10^3)</f>
        <v>0.003132494368</v>
      </c>
      <c r="P2466" s="219">
        <f>IF(P2251+P2252-P2250-P2413+P2361&gt;0,'Assumptions (Petroleum)'!O24*(P2251+P2252-P2250-P2413+P2361)-'Assumptions (Petroleum)'!O25*Model!P2248/10^3,'Assumptions (Petroleum)'!O25*Model!P2248/10^3)</f>
        <v>0.002474593624</v>
      </c>
      <c r="Q2466" s="219">
        <f>IF(Q2251+Q2252-Q2250-Q2413+Q2361&gt;0,'Assumptions (Petroleum)'!P24*(Q2251+Q2252-Q2250-Q2413+Q2361)-'Assumptions (Petroleum)'!P25*Model!Q2248/10^3,'Assumptions (Petroleum)'!P25*Model!Q2248/10^3)</f>
        <v>0.0173460706</v>
      </c>
      <c r="R2466" s="219">
        <f>IF(R2251+R2252-R2250-R2413+R2361&gt;0,'Assumptions (Petroleum)'!Q24*(R2251+R2252-R2250-R2413+R2361)-'Assumptions (Petroleum)'!Q25*Model!R2248/10^3,'Assumptions (Petroleum)'!Q25*Model!R2248/10^3)</f>
        <v>0.007845886584</v>
      </c>
      <c r="S2466" s="219">
        <f>IF(S2251+S2252-S2250-S2413+S2361&gt;0,'Assumptions (Petroleum)'!R24*(S2251+S2252-S2250-S2413+S2361)-'Assumptions (Petroleum)'!R25*Model!S2248/10^3,'Assumptions (Petroleum)'!R25*Model!S2248/10^3)</f>
        <v>0.003070111082</v>
      </c>
      <c r="T2466" s="219">
        <f>IF(T2251+T2252-T2250-T2413+T2361&gt;0,'Assumptions (Petroleum)'!S24*(T2251+T2252-T2250-T2413+T2361)-'Assumptions (Petroleum)'!S25*Model!T2248/10^3,'Assumptions (Petroleum)'!S25*Model!T2248/10^3)</f>
        <v>0.004445299671</v>
      </c>
      <c r="U2466" s="219">
        <f>IF(U2251+U2252-U2250-U2413+U2361&gt;0,'Assumptions (Petroleum)'!T24*(U2251+U2252-U2250-U2413+U2361)-'Assumptions (Petroleum)'!T25*Model!U2248/10^3,'Assumptions (Petroleum)'!T25*Model!U2248/10^3)</f>
        <v>0.01374525481</v>
      </c>
      <c r="V2466" s="219">
        <f>IF(V2251+V2252-V2250-V2413+V2361&gt;0,'Assumptions (Petroleum)'!U24*(V2251+V2252-V2250-V2413+V2361)-'Assumptions (Petroleum)'!U25*Model!V2248/10^3,'Assumptions (Petroleum)'!U25*Model!V2248/10^3)</f>
        <v>0.01415584111</v>
      </c>
      <c r="W2466" s="219">
        <f>IF(W2251+W2252-W2250-W2413+W2361&gt;0,'Assumptions (Petroleum)'!V24*(W2251+W2252-W2250-W2413+W2361)-'Assumptions (Petroleum)'!V25*Model!W2248/10^3,'Assumptions (Petroleum)'!V25*Model!W2248/10^3)</f>
        <v>0.01518443344</v>
      </c>
      <c r="X2466" s="219">
        <f>IF(X2251+X2252-X2250-X2413+X2361&gt;0,'Assumptions (Petroleum)'!W24*(X2251+X2252-X2250-X2413+X2361)-'Assumptions (Petroleum)'!W25*Model!X2248/10^3,'Assumptions (Petroleum)'!W25*Model!X2248/10^3)</f>
        <v>0.01490442849</v>
      </c>
      <c r="Y2466" s="219">
        <f>IF(Y2251+Y2252-Y2250-Y2413+Y2361&gt;0,'Assumptions (Petroleum)'!X24*(Y2251+Y2252-Y2250-Y2413+Y2361)-'Assumptions (Petroleum)'!X25*Model!Y2248/10^3,'Assumptions (Petroleum)'!X25*Model!Y2248/10^3)</f>
        <v>0.01467153454</v>
      </c>
      <c r="Z2466" s="219">
        <f>IF(Z2251+Z2252-Z2250-Z2413+Z2361&gt;0,'Assumptions (Petroleum)'!Y24*(Z2251+Z2252-Z2250-Z2413+Z2361)-'Assumptions (Petroleum)'!Y25*Model!Z2248/10^3,'Assumptions (Petroleum)'!Y25*Model!Z2248/10^3)</f>
        <v>0.01451712791</v>
      </c>
      <c r="AA2466" s="219">
        <f>IF(AA2251+AA2252-AA2250-AA2413+AA2361&gt;0,'Assumptions (Petroleum)'!Z24*(AA2251+AA2252-AA2250-AA2413+AA2361)-'Assumptions (Petroleum)'!Z25*Model!AA2248/10^3,'Assumptions (Petroleum)'!Z25*Model!AA2248/10^3)</f>
        <v>0.01430405028</v>
      </c>
      <c r="AB2466" s="219">
        <f>IF(AB2251+AB2252-AB2250-AB2413+AB2361&gt;0,'Assumptions (Petroleum)'!AA24*(AB2251+AB2252-AB2250-AB2413+AB2361)-'Assumptions (Petroleum)'!AA25*Model!AB2248/10^3,'Assumptions (Petroleum)'!AA25*Model!AB2248/10^3)</f>
        <v>0.01421571766</v>
      </c>
      <c r="AC2466" s="219">
        <f>IF(AC2251+AC2252-AC2250-AC2413+AC2361&gt;0,'Assumptions (Petroleum)'!AB24*(AC2251+AC2252-AC2250-AC2413+AC2361)-'Assumptions (Petroleum)'!AB25*Model!AC2248/10^3,'Assumptions (Petroleum)'!AB25*Model!AC2248/10^3)</f>
        <v>0.01390743194</v>
      </c>
      <c r="AD2466" s="219">
        <f>IF(AD2251+AD2252-AD2250-AD2413+AD2361&gt;0,'Assumptions (Petroleum)'!AC24*(AD2251+AD2252-AD2250-AD2413+AD2361)-'Assumptions (Petroleum)'!AC25*Model!AD2248/10^3,'Assumptions (Petroleum)'!AC25*Model!AD2248/10^3)</f>
        <v>0.01366680314</v>
      </c>
      <c r="AE2466" s="219">
        <f>IF(AE2251+AE2252-AE2250-AE2413+AE2361&gt;0,'Assumptions (Petroleum)'!AD24*(AE2251+AE2252-AE2250-AE2413+AE2361)-'Assumptions (Petroleum)'!AD25*Model!AE2248/10^3,'Assumptions (Petroleum)'!AD25*Model!AE2248/10^3)</f>
        <v>0.01341708</v>
      </c>
      <c r="AF2466" s="219">
        <f>IF(AF2251+AF2252-AF2250-AF2413+AF2361&gt;0,'Assumptions (Petroleum)'!AE24*(AF2251+AF2252-AF2250-AF2413+AF2361)-'Assumptions (Petroleum)'!AE25*Model!AF2248/10^3,'Assumptions (Petroleum)'!AE25*Model!AF2248/10^3)</f>
        <v>0.01314540903</v>
      </c>
      <c r="AG2466" s="219">
        <f>IF(AG2251+AG2252-AG2250-AG2413+AG2361&gt;0,'Assumptions (Petroleum)'!AF24*(AG2251+AG2252-AG2250-AG2413+AG2361)-'Assumptions (Petroleum)'!AF25*Model!AG2248/10^3,'Assumptions (Petroleum)'!AF25*Model!AG2248/10^3)</f>
        <v>0.01275803798</v>
      </c>
      <c r="AH2466" s="219">
        <f>IF(AH2251+AH2252-AH2250-AH2413+AH2361&gt;0,'Assumptions (Petroleum)'!AG24*(AH2251+AH2252-AH2250-AH2413+AH2361)-'Assumptions (Petroleum)'!AG25*Model!AH2248/10^3,'Assumptions (Petroleum)'!AG25*Model!AH2248/10^3)</f>
        <v>0.01237128097</v>
      </c>
      <c r="AI2466" s="219">
        <f>IF(AI2251+AI2252-AI2250-AI2413+AI2361&gt;0,'Assumptions (Petroleum)'!AH24*(AI2251+AI2252-AI2250-AI2413+AI2361)-'Assumptions (Petroleum)'!AH25*Model!AI2248/10^3,'Assumptions (Petroleum)'!AH25*Model!AI2248/10^3)</f>
        <v>0.01188795356</v>
      </c>
      <c r="AJ2466" s="219">
        <f>IF(AJ2251+AJ2252-AJ2250-AJ2413+AJ2361&gt;0,'Assumptions (Petroleum)'!AI24*(AJ2251+AJ2252-AJ2250-AJ2413+AJ2361)-'Assumptions (Petroleum)'!AI25*Model!AJ2248/10^3,'Assumptions (Petroleum)'!AI25*Model!AJ2248/10^3)</f>
        <v>0.01137939205</v>
      </c>
      <c r="AK2466" s="219">
        <f>IF(AK2251+AK2252-AK2250-AK2413+AK2361&gt;0,'Assumptions (Petroleum)'!AJ24*(AK2251+AK2252-AK2250-AK2413+AK2361)-'Assumptions (Petroleum)'!AJ25*Model!AK2248/10^3,'Assumptions (Petroleum)'!AJ25*Model!AK2248/10^3)</f>
        <v>0.01085611498</v>
      </c>
      <c r="AL2466" s="219">
        <f>IF(AL2251+AL2252-AL2250-AL2413+AL2361&gt;0,'Assumptions (Petroleum)'!AK24*(AL2251+AL2252-AL2250-AL2413+AL2361)-'Assumptions (Petroleum)'!AK25*Model!AL2248/10^3,'Assumptions (Petroleum)'!AK25*Model!AL2248/10^3)</f>
        <v>0.01033865736</v>
      </c>
      <c r="AM2466" s="219">
        <f>IF(AM2251+AM2252-AM2250-AM2413+AM2361&gt;0,'Assumptions (Petroleum)'!AL24*(AM2251+AM2252-AM2250-AM2413+AM2361)-'Assumptions (Petroleum)'!AL25*Model!AM2248/10^3,'Assumptions (Petroleum)'!AL25*Model!AM2248/10^3)</f>
        <v>0.009857360924</v>
      </c>
      <c r="AN2466" s="219">
        <f>IF(AN2251+AN2252-AN2250-AN2413+AN2361&gt;0,'Assumptions (Petroleum)'!AM24*(AN2251+AN2252-AN2250-AN2413+AN2361)-'Assumptions (Petroleum)'!AM25*Model!AN2248/10^3,'Assumptions (Petroleum)'!AM25*Model!AN2248/10^3)</f>
        <v>0.009336659091</v>
      </c>
      <c r="AO2466" s="219">
        <f>IF(AO2251+AO2252-AO2250-AO2413+AO2361&gt;0,'Assumptions (Petroleum)'!AN24*(AO2251+AO2252-AO2250-AO2413+AO2361)-'Assumptions (Petroleum)'!AN25*Model!AO2248/10^3,'Assumptions (Petroleum)'!AN25*Model!AO2248/10^3)</f>
        <v>0.008825704989</v>
      </c>
      <c r="AP2466" s="219">
        <f>IF(AP2251+AP2252-AP2250-AP2413+AP2361&gt;0,'Assumptions (Petroleum)'!AO24*(AP2251+AP2252-AP2250-AP2413+AP2361)-'Assumptions (Petroleum)'!AO25*Model!AP2248/10^3,'Assumptions (Petroleum)'!AO25*Model!AP2248/10^3)</f>
        <v>0.008283447393</v>
      </c>
      <c r="AQ2466" s="219">
        <f>IF(AQ2251+AQ2252-AQ2250-AQ2413+AQ2361&gt;0,'Assumptions (Petroleum)'!AP24*(AQ2251+AQ2252-AQ2250-AQ2413+AQ2361)-'Assumptions (Petroleum)'!AP25*Model!AQ2248/10^3,'Assumptions (Petroleum)'!AP25*Model!AQ2248/10^3)</f>
        <v>0.007689110583</v>
      </c>
      <c r="AR2466" s="219">
        <f>IF(AR2251+AR2252-AR2250-AR2413+AR2361&gt;0,'Assumptions (Petroleum)'!AQ24*(AR2251+AR2252-AR2250-AR2413+AR2361)-'Assumptions (Petroleum)'!AQ25*Model!AR2248/10^3,'Assumptions (Petroleum)'!AQ25*Model!AR2248/10^3)</f>
        <v>0.007057550586</v>
      </c>
      <c r="AS2466" s="219">
        <f>IF(AS2251+AS2252-AS2250-AS2413+AS2361&gt;0,'Assumptions (Petroleum)'!AR24*(AS2251+AS2252-AS2250-AS2413+AS2361)-'Assumptions (Petroleum)'!AR25*Model!AS2248/10^3,'Assumptions (Petroleum)'!AR25*Model!AS2248/10^3)</f>
        <v>0.006393317723</v>
      </c>
      <c r="AT2466" s="219">
        <f>IF(AT2251+AT2252-AT2250-AT2413+AT2361&gt;0,'Assumptions (Petroleum)'!AS24*(AT2251+AT2252-AT2250-AT2413+AT2361)-'Assumptions (Petroleum)'!AS25*Model!AT2248/10^3,'Assumptions (Petroleum)'!AS25*Model!AT2248/10^3)</f>
        <v>0.005707279361</v>
      </c>
      <c r="AU2466" s="219">
        <f>IF(AU2251+AU2252-AU2250-AU2413+AU2361&gt;0,'Assumptions (Petroleum)'!AT24*(AU2251+AU2252-AU2250-AU2413+AU2361)-'Assumptions (Petroleum)'!AT25*Model!AU2248/10^3,'Assumptions (Petroleum)'!AT25*Model!AU2248/10^3)</f>
        <v>0.004997327447</v>
      </c>
      <c r="AV2466" s="219">
        <f>IF(AV2251+AV2252-AV2250-AV2413+AV2361&gt;0,'Assumptions (Petroleum)'!AU24*(AV2251+AV2252-AV2250-AV2413+AV2361)-'Assumptions (Petroleum)'!AU25*Model!AV2248/10^3,'Assumptions (Petroleum)'!AU25*Model!AV2248/10^3)</f>
        <v>0.004254736958</v>
      </c>
      <c r="AW2466" s="219">
        <f>IF(AW2251+AW2252-AW2250-AW2413+AW2361&gt;0,'Assumptions (Petroleum)'!AV24*(AW2251+AW2252-AW2250-AW2413+AW2361)-'Assumptions (Petroleum)'!AV25*Model!AW2248/10^3,'Assumptions (Petroleum)'!AV25*Model!AW2248/10^3)</f>
        <v>0.00346704493</v>
      </c>
      <c r="AX2466" s="219">
        <f>IF(AX2251+AX2252-AX2250-AX2413+AX2361&gt;0,'Assumptions (Petroleum)'!AW24*(AX2251+AX2252-AX2250-AX2413+AX2361)-'Assumptions (Petroleum)'!AW25*Model!AX2248/10^3,'Assumptions (Petroleum)'!AW25*Model!AX2248/10^3)</f>
        <v>0.002660958077</v>
      </c>
      <c r="AY2466" s="219">
        <f>IF(AY2251+AY2252-AY2250-AY2413+AY2361&gt;0,'Assumptions (Petroleum)'!AX24*(AY2251+AY2252-AY2250-AY2413+AY2361)-'Assumptions (Petroleum)'!AX25*Model!AY2248/10^3,'Assumptions (Petroleum)'!AX25*Model!AY2248/10^3)</f>
        <v>0.001851225521</v>
      </c>
      <c r="AZ2466" s="219">
        <f>IF(AZ2251+AZ2252-AZ2250-AZ2413+AZ2361&gt;0,'Assumptions (Petroleum)'!AY24*(AZ2251+AZ2252-AZ2250-AZ2413+AZ2361)-'Assumptions (Petroleum)'!AY25*Model!AZ2248/10^3,'Assumptions (Petroleum)'!AY25*Model!AZ2248/10^3)</f>
        <v>0.000953329376</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0.01696</v>
      </c>
      <c r="D2467" s="332">
        <f>'Assumptions (NG)'!$V$39*D2253/10^9</f>
        <v>0.004512</v>
      </c>
      <c r="E2467" s="332">
        <f>'Assumptions (NG)'!$V$39*E2253/10^9</f>
        <v>0.003104</v>
      </c>
      <c r="F2467" s="332">
        <f>'Assumptions (NG)'!$V$39*F2253/10^9</f>
        <v>0.003936</v>
      </c>
      <c r="G2467" s="332">
        <f>'Assumptions (NG)'!$V$39*G2253/10^9</f>
        <v>0.002704</v>
      </c>
      <c r="H2467" s="332">
        <f>'Assumptions (NG)'!$V$39*H2253/10^9</f>
        <v>0.00304</v>
      </c>
      <c r="I2467" s="332">
        <f>'Assumptions (NG)'!$V$39*I2253/10^9</f>
        <v>0.003744</v>
      </c>
      <c r="J2467" s="332">
        <f>'Assumptions (NG)'!$V$39*J2253/10^9</f>
        <v>0.003712</v>
      </c>
      <c r="K2467" s="332">
        <f>'Assumptions (NG)'!$V$39*K2253/10^9</f>
        <v>0.001616</v>
      </c>
      <c r="L2467" s="332">
        <f>'Assumptions (NG)'!$V$39*L2253/10^9</f>
        <v>0.000208</v>
      </c>
      <c r="M2467" s="332">
        <f>'Assumptions (NG)'!$V$39*M2253/10^9</f>
        <v>0</v>
      </c>
      <c r="N2467" s="332">
        <f>'Assumptions (NG)'!$V$39*N2253/10^9</f>
        <v>0.00168</v>
      </c>
      <c r="O2467" s="332">
        <f>'Assumptions (NG)'!$V$39*O2253/10^9</f>
        <v>0.000576</v>
      </c>
      <c r="P2467" s="332">
        <f>'Assumptions (NG)'!$V$39*P2253/10^9</f>
        <v>0.003184</v>
      </c>
      <c r="Q2467" s="332">
        <f>'Assumptions (NG)'!$V$39*Q2253/10^9</f>
        <v>0.000192</v>
      </c>
      <c r="R2467" s="332">
        <f>'Assumptions (NG)'!$V$39*R2253/10^9</f>
        <v>0.000112</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6.53391656</v>
      </c>
      <c r="D2468" s="334">
        <f>D2248*'Assumptions (Petroleum)'!$V23</f>
        <v>7.793527493</v>
      </c>
      <c r="E2468" s="334">
        <f>E2248*'Assumptions (Petroleum)'!$V23</f>
        <v>2.602319808</v>
      </c>
      <c r="F2468" s="334">
        <f>F2248*'Assumptions (Petroleum)'!$V23</f>
        <v>4.619744465</v>
      </c>
      <c r="G2468" s="334">
        <f>G2248*'Assumptions (Petroleum)'!$V23</f>
        <v>5.467516194</v>
      </c>
      <c r="H2468" s="334">
        <f>H2248*'Assumptions (Petroleum)'!$V23</f>
        <v>4.014477585</v>
      </c>
      <c r="I2468" s="334">
        <f>I2248*'Assumptions (Petroleum)'!$V23</f>
        <v>2.172413495</v>
      </c>
      <c r="J2468" s="334">
        <f>J2248*'Assumptions (Petroleum)'!$V23</f>
        <v>2.199517521</v>
      </c>
      <c r="K2468" s="334">
        <f>K2248*'Assumptions (Petroleum)'!$V23</f>
        <v>1.670085041</v>
      </c>
      <c r="L2468" s="334">
        <f>L2248*'Assumptions (Petroleum)'!$V23</f>
        <v>1.818355993</v>
      </c>
      <c r="M2468" s="334">
        <f>M2248*'Assumptions (Petroleum)'!$V23</f>
        <v>1.559072278</v>
      </c>
      <c r="N2468" s="334">
        <f>N2248*'Assumptions (Petroleum)'!$V23</f>
        <v>1.183982113</v>
      </c>
      <c r="O2468" s="334">
        <f>O2248*'Assumptions (Petroleum)'!$V23</f>
        <v>0.8990584172</v>
      </c>
      <c r="P2468" s="334">
        <f>P2248*'Assumptions (Petroleum)'!$V23</f>
        <v>0.7824229186</v>
      </c>
      <c r="Q2468" s="334">
        <f>Q2248*'Assumptions (Petroleum)'!$V23</f>
        <v>1.32609236</v>
      </c>
      <c r="R2468" s="334">
        <f>R2248*'Assumptions (Petroleum)'!$V23</f>
        <v>1.077496935</v>
      </c>
      <c r="S2468" s="334">
        <f>S2248*'Assumptions (Petroleum)'!$V23</f>
        <v>0.7321161025</v>
      </c>
      <c r="T2468" s="334">
        <f>T2248*'Assumptions (Petroleum)'!$V23</f>
        <v>0.7710640897</v>
      </c>
      <c r="U2468" s="334">
        <f>U2248*'Assumptions (Petroleum)'!$V23</f>
        <v>1.570952745</v>
      </c>
      <c r="V2468" s="334">
        <f>V2248*'Assumptions (Petroleum)'!$V23</f>
        <v>1.570952745</v>
      </c>
      <c r="W2468" s="334">
        <f>W2248*'Assumptions (Petroleum)'!$V23</f>
        <v>1.570952745</v>
      </c>
      <c r="X2468" s="334">
        <f>X2248*'Assumptions (Petroleum)'!$V23</f>
        <v>1.518587653</v>
      </c>
      <c r="Y2468" s="334">
        <f>Y2248*'Assumptions (Petroleum)'!$V23</f>
        <v>1.466222562</v>
      </c>
      <c r="Z2468" s="334">
        <f>Z2248*'Assumptions (Petroleum)'!$V23</f>
        <v>1.41385747</v>
      </c>
      <c r="AA2468" s="334">
        <f>AA2248*'Assumptions (Petroleum)'!$V23</f>
        <v>1.361492379</v>
      </c>
      <c r="AB2468" s="334">
        <f>AB2248*'Assumptions (Petroleum)'!$V23</f>
        <v>1.309127287</v>
      </c>
      <c r="AC2468" s="334">
        <f>AC2248*'Assumptions (Petroleum)'!$V23</f>
        <v>1.256762196</v>
      </c>
      <c r="AD2468" s="334">
        <f>AD2248*'Assumptions (Petroleum)'!$V23</f>
        <v>1.204397104</v>
      </c>
      <c r="AE2468" s="334">
        <f>AE2248*'Assumptions (Petroleum)'!$V23</f>
        <v>1.152032013</v>
      </c>
      <c r="AF2468" s="334">
        <f>AF2248*'Assumptions (Petroleum)'!$V23</f>
        <v>1.099666921</v>
      </c>
      <c r="AG2468" s="334">
        <f>AG2248*'Assumptions (Petroleum)'!$V23</f>
        <v>1.04730183</v>
      </c>
      <c r="AH2468" s="334">
        <f>AH2248*'Assumptions (Petroleum)'!$V23</f>
        <v>0.9949367383</v>
      </c>
      <c r="AI2468" s="334">
        <f>AI2248*'Assumptions (Petroleum)'!$V23</f>
        <v>0.9425716468</v>
      </c>
      <c r="AJ2468" s="334">
        <f>AJ2248*'Assumptions (Petroleum)'!$V23</f>
        <v>0.8902065554</v>
      </c>
      <c r="AK2468" s="334">
        <f>AK2248*'Assumptions (Petroleum)'!$V23</f>
        <v>0.8378414639</v>
      </c>
      <c r="AL2468" s="334">
        <f>AL2248*'Assumptions (Petroleum)'!$V23</f>
        <v>0.7854763724</v>
      </c>
      <c r="AM2468" s="334">
        <f>AM2248*'Assumptions (Petroleum)'!$V23</f>
        <v>0.7331112809</v>
      </c>
      <c r="AN2468" s="334">
        <f>AN2248*'Assumptions (Petroleum)'!$V23</f>
        <v>0.6807461894</v>
      </c>
      <c r="AO2468" s="334">
        <f>AO2248*'Assumptions (Petroleum)'!$V23</f>
        <v>0.6283810979</v>
      </c>
      <c r="AP2468" s="334">
        <f>AP2248*'Assumptions (Petroleum)'!$V23</f>
        <v>0.5760160064</v>
      </c>
      <c r="AQ2468" s="334">
        <f>AQ2248*'Assumptions (Petroleum)'!$V23</f>
        <v>0.5236509149</v>
      </c>
      <c r="AR2468" s="334">
        <f>AR2248*'Assumptions (Petroleum)'!$V23</f>
        <v>0.4712858234</v>
      </c>
      <c r="AS2468" s="334">
        <f>AS2248*'Assumptions (Petroleum)'!$V23</f>
        <v>0.4189207319</v>
      </c>
      <c r="AT2468" s="334">
        <f>AT2248*'Assumptions (Petroleum)'!$V23</f>
        <v>0.3665556404</v>
      </c>
      <c r="AU2468" s="334">
        <f>AU2248*'Assumptions (Petroleum)'!$V23</f>
        <v>0.3141905489</v>
      </c>
      <c r="AV2468" s="334">
        <f>AV2248*'Assumptions (Petroleum)'!$V23</f>
        <v>0.2618254575</v>
      </c>
      <c r="AW2468" s="334">
        <f>AW2248*'Assumptions (Petroleum)'!$V23</f>
        <v>0.209460366</v>
      </c>
      <c r="AX2468" s="334">
        <f>AX2248*'Assumptions (Petroleum)'!$V23</f>
        <v>0.1570952745</v>
      </c>
      <c r="AY2468" s="334">
        <f>AY2248*'Assumptions (Petroleum)'!$V23</f>
        <v>0.104730183</v>
      </c>
      <c r="AZ2468" s="334">
        <f>AZ2248*'Assumptions (Petroleum)'!$V23</f>
        <v>0.05236509149</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0.000028</v>
      </c>
      <c r="Y2470" s="247">
        <f t="shared" ref="Y2470:BA2470" si="84">X2470-Y2469+X2479</f>
        <v>0.000028</v>
      </c>
      <c r="Z2470" s="247">
        <f t="shared" si="84"/>
        <v>0.000028</v>
      </c>
      <c r="AA2470" s="247">
        <f t="shared" si="84"/>
        <v>0.000028</v>
      </c>
      <c r="AB2470" s="247">
        <f t="shared" si="84"/>
        <v>0.000028</v>
      </c>
      <c r="AC2470" s="247">
        <f t="shared" si="84"/>
        <v>0.000028</v>
      </c>
      <c r="AD2470" s="247">
        <f t="shared" si="84"/>
        <v>0.000028</v>
      </c>
      <c r="AE2470" s="247">
        <f t="shared" si="84"/>
        <v>0.000028</v>
      </c>
      <c r="AF2470" s="247">
        <f t="shared" si="84"/>
        <v>0.000028</v>
      </c>
      <c r="AG2470" s="247">
        <f t="shared" si="84"/>
        <v>0.000028</v>
      </c>
      <c r="AH2470" s="247">
        <f t="shared" si="84"/>
        <v>0.000028</v>
      </c>
      <c r="AI2470" s="247">
        <f t="shared" si="84"/>
        <v>0.000028</v>
      </c>
      <c r="AJ2470" s="247">
        <f t="shared" si="84"/>
        <v>0.000028</v>
      </c>
      <c r="AK2470" s="247">
        <f t="shared" si="84"/>
        <v>0.000028</v>
      </c>
      <c r="AL2470" s="247">
        <f t="shared" si="84"/>
        <v>0.000028</v>
      </c>
      <c r="AM2470" s="247">
        <f t="shared" si="84"/>
        <v>0.000028</v>
      </c>
      <c r="AN2470" s="247">
        <f t="shared" si="84"/>
        <v>0.000028</v>
      </c>
      <c r="AO2470" s="247">
        <f t="shared" si="84"/>
        <v>0.000028</v>
      </c>
      <c r="AP2470" s="247">
        <f t="shared" si="84"/>
        <v>0.000028</v>
      </c>
      <c r="AQ2470" s="247">
        <f t="shared" si="84"/>
        <v>0.000028</v>
      </c>
      <c r="AR2470" s="247">
        <f t="shared" si="84"/>
        <v>0.000028</v>
      </c>
      <c r="AS2470" s="247">
        <f t="shared" si="84"/>
        <v>0.000028</v>
      </c>
      <c r="AT2470" s="247">
        <f t="shared" si="84"/>
        <v>0.000028</v>
      </c>
      <c r="AU2470" s="247">
        <f t="shared" si="84"/>
        <v>0.000028</v>
      </c>
      <c r="AV2470" s="247">
        <f t="shared" si="84"/>
        <v>0.000028</v>
      </c>
      <c r="AW2470" s="247">
        <f t="shared" si="84"/>
        <v>0.000028</v>
      </c>
      <c r="AX2470" s="247">
        <f t="shared" si="84"/>
        <v>0.000028</v>
      </c>
      <c r="AY2470" s="247">
        <f t="shared" si="84"/>
        <v>0.000028</v>
      </c>
      <c r="AZ2470" s="247">
        <f t="shared" si="84"/>
        <v>0.000028</v>
      </c>
      <c r="BA2470" s="247">
        <f t="shared" si="84"/>
        <v>0.000028</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1</v>
      </c>
      <c r="AJ2471" s="338">
        <f>'Assumptions (Battery)'!AI46</f>
        <v>0</v>
      </c>
      <c r="AK2471" s="338">
        <f>'Assumptions (Battery)'!AJ46</f>
        <v>2</v>
      </c>
      <c r="AL2471" s="338">
        <f>'Assumptions (Battery)'!AK46</f>
        <v>4</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0</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7</v>
      </c>
      <c r="Y2472" s="253">
        <f t="shared" ref="Y2472:BA2472" si="85">X2472-Y2471+X2478</f>
        <v>7</v>
      </c>
      <c r="Z2472" s="253">
        <f t="shared" si="85"/>
        <v>7</v>
      </c>
      <c r="AA2472" s="253">
        <f t="shared" si="85"/>
        <v>7</v>
      </c>
      <c r="AB2472" s="253">
        <f t="shared" si="85"/>
        <v>7</v>
      </c>
      <c r="AC2472" s="253">
        <f t="shared" si="85"/>
        <v>7</v>
      </c>
      <c r="AD2472" s="253">
        <f t="shared" si="85"/>
        <v>7</v>
      </c>
      <c r="AE2472" s="253">
        <f t="shared" si="85"/>
        <v>7</v>
      </c>
      <c r="AF2472" s="253">
        <f t="shared" si="85"/>
        <v>7</v>
      </c>
      <c r="AG2472" s="253">
        <f t="shared" si="85"/>
        <v>7</v>
      </c>
      <c r="AH2472" s="253">
        <f t="shared" si="85"/>
        <v>7</v>
      </c>
      <c r="AI2472" s="253">
        <f t="shared" si="85"/>
        <v>6</v>
      </c>
      <c r="AJ2472" s="253">
        <f t="shared" si="85"/>
        <v>6</v>
      </c>
      <c r="AK2472" s="253">
        <f t="shared" si="85"/>
        <v>4</v>
      </c>
      <c r="AL2472" s="253">
        <f t="shared" si="85"/>
        <v>0</v>
      </c>
      <c r="AM2472" s="253">
        <f t="shared" si="85"/>
        <v>3.5</v>
      </c>
      <c r="AN2472" s="253">
        <f t="shared" si="85"/>
        <v>3.5</v>
      </c>
      <c r="AO2472" s="253">
        <f t="shared" si="85"/>
        <v>3.5</v>
      </c>
      <c r="AP2472" s="253">
        <f t="shared" si="85"/>
        <v>3.5</v>
      </c>
      <c r="AQ2472" s="253">
        <f t="shared" si="85"/>
        <v>3.5</v>
      </c>
      <c r="AR2472" s="253">
        <f t="shared" si="85"/>
        <v>3.5</v>
      </c>
      <c r="AS2472" s="253">
        <f t="shared" si="85"/>
        <v>3.5</v>
      </c>
      <c r="AT2472" s="253">
        <f t="shared" si="85"/>
        <v>3.5</v>
      </c>
      <c r="AU2472" s="253">
        <f t="shared" si="85"/>
        <v>3.5</v>
      </c>
      <c r="AV2472" s="253">
        <f t="shared" si="85"/>
        <v>3.5</v>
      </c>
      <c r="AW2472" s="253">
        <f t="shared" si="85"/>
        <v>3.5</v>
      </c>
      <c r="AX2472" s="253">
        <f t="shared" si="85"/>
        <v>3.5</v>
      </c>
      <c r="AY2472" s="253">
        <f t="shared" si="85"/>
        <v>3.5</v>
      </c>
      <c r="AZ2472" s="253">
        <f t="shared" si="85"/>
        <v>3.5</v>
      </c>
      <c r="BA2472" s="253">
        <f t="shared" si="85"/>
        <v>3.5</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1.0</v>
      </c>
      <c r="S2473" s="171">
        <v>1.0</v>
      </c>
      <c r="T2473" s="171">
        <v>3.0</v>
      </c>
      <c r="U2473" s="171">
        <v>7.0</v>
      </c>
      <c r="V2473" s="319">
        <f t="shared" ref="V2473:W2473" si="86">U2473+V2478</f>
        <v>7</v>
      </c>
      <c r="W2473" s="319">
        <f t="shared" si="86"/>
        <v>7</v>
      </c>
      <c r="X2473" s="154">
        <f t="shared" ref="X2473:AZ2473" si="87">W2473+($BA$2473-$W$2473)/($BA$2-$W$2)</f>
        <v>6.766666667</v>
      </c>
      <c r="Y2473" s="154">
        <f t="shared" si="87"/>
        <v>6.533333333</v>
      </c>
      <c r="Z2473" s="154">
        <f t="shared" si="87"/>
        <v>6.3</v>
      </c>
      <c r="AA2473" s="154">
        <f t="shared" si="87"/>
        <v>6.066666667</v>
      </c>
      <c r="AB2473" s="154">
        <f t="shared" si="87"/>
        <v>5.833333333</v>
      </c>
      <c r="AC2473" s="154">
        <f t="shared" si="87"/>
        <v>5.6</v>
      </c>
      <c r="AD2473" s="154">
        <f t="shared" si="87"/>
        <v>5.366666667</v>
      </c>
      <c r="AE2473" s="154">
        <f t="shared" si="87"/>
        <v>5.133333333</v>
      </c>
      <c r="AF2473" s="154">
        <f t="shared" si="87"/>
        <v>4.9</v>
      </c>
      <c r="AG2473" s="154">
        <f t="shared" si="87"/>
        <v>4.666666667</v>
      </c>
      <c r="AH2473" s="154">
        <f t="shared" si="87"/>
        <v>4.433333333</v>
      </c>
      <c r="AI2473" s="154">
        <f t="shared" si="87"/>
        <v>4.2</v>
      </c>
      <c r="AJ2473" s="154">
        <f t="shared" si="87"/>
        <v>3.966666667</v>
      </c>
      <c r="AK2473" s="154">
        <f t="shared" si="87"/>
        <v>3.733333333</v>
      </c>
      <c r="AL2473" s="154">
        <f t="shared" si="87"/>
        <v>3.5</v>
      </c>
      <c r="AM2473" s="154">
        <f t="shared" si="87"/>
        <v>3.266666667</v>
      </c>
      <c r="AN2473" s="154">
        <f t="shared" si="87"/>
        <v>3.033333333</v>
      </c>
      <c r="AO2473" s="154">
        <f t="shared" si="87"/>
        <v>2.8</v>
      </c>
      <c r="AP2473" s="154">
        <f t="shared" si="87"/>
        <v>2.566666667</v>
      </c>
      <c r="AQ2473" s="154">
        <f t="shared" si="87"/>
        <v>2.333333333</v>
      </c>
      <c r="AR2473" s="154">
        <f t="shared" si="87"/>
        <v>2.1</v>
      </c>
      <c r="AS2473" s="154">
        <f t="shared" si="87"/>
        <v>1.866666667</v>
      </c>
      <c r="AT2473" s="154">
        <f t="shared" si="87"/>
        <v>1.633333333</v>
      </c>
      <c r="AU2473" s="154">
        <f t="shared" si="87"/>
        <v>1.4</v>
      </c>
      <c r="AV2473" s="154">
        <f t="shared" si="87"/>
        <v>1.166666667</v>
      </c>
      <c r="AW2473" s="154">
        <f t="shared" si="87"/>
        <v>0.9333333333</v>
      </c>
      <c r="AX2473" s="154">
        <f t="shared" si="87"/>
        <v>0.7</v>
      </c>
      <c r="AY2473" s="154">
        <f t="shared" si="87"/>
        <v>0.4666666667</v>
      </c>
      <c r="AZ2473" s="154">
        <f t="shared" si="87"/>
        <v>0.2333333333</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0.000004</v>
      </c>
      <c r="S2474" s="342">
        <f t="shared" si="88"/>
        <v>0.000004</v>
      </c>
      <c r="T2474" s="342">
        <f t="shared" si="88"/>
        <v>0.000012</v>
      </c>
      <c r="U2474" s="342">
        <f t="shared" si="88"/>
        <v>0.000028</v>
      </c>
      <c r="V2474" s="342">
        <f t="shared" si="88"/>
        <v>0.000028</v>
      </c>
      <c r="W2474" s="342">
        <f t="shared" si="88"/>
        <v>0.000028</v>
      </c>
      <c r="X2474" s="154">
        <f t="shared" ref="X2474:AZ2474" si="89">W2474+($BA$2474-$W$2474)/($BA$2-$W$2)</f>
        <v>0.00002706666667</v>
      </c>
      <c r="Y2474" s="154">
        <f t="shared" si="89"/>
        <v>0.00002613333333</v>
      </c>
      <c r="Z2474" s="154">
        <f t="shared" si="89"/>
        <v>0.0000252</v>
      </c>
      <c r="AA2474" s="154">
        <f t="shared" si="89"/>
        <v>0.00002426666667</v>
      </c>
      <c r="AB2474" s="154">
        <f t="shared" si="89"/>
        <v>0.00002333333333</v>
      </c>
      <c r="AC2474" s="154">
        <f t="shared" si="89"/>
        <v>0.0000224</v>
      </c>
      <c r="AD2474" s="154">
        <f t="shared" si="89"/>
        <v>0.00002146666667</v>
      </c>
      <c r="AE2474" s="154">
        <f t="shared" si="89"/>
        <v>0.00002053333333</v>
      </c>
      <c r="AF2474" s="154">
        <f t="shared" si="89"/>
        <v>0.0000196</v>
      </c>
      <c r="AG2474" s="154">
        <f t="shared" si="89"/>
        <v>0.00001866666667</v>
      </c>
      <c r="AH2474" s="154">
        <f t="shared" si="89"/>
        <v>0.00001773333333</v>
      </c>
      <c r="AI2474" s="154">
        <f t="shared" si="89"/>
        <v>0.0000168</v>
      </c>
      <c r="AJ2474" s="154">
        <f t="shared" si="89"/>
        <v>0.00001586666667</v>
      </c>
      <c r="AK2474" s="154">
        <f t="shared" si="89"/>
        <v>0.00001493333333</v>
      </c>
      <c r="AL2474" s="154">
        <f t="shared" si="89"/>
        <v>0.000014</v>
      </c>
      <c r="AM2474" s="154">
        <f t="shared" si="89"/>
        <v>0.00001306666667</v>
      </c>
      <c r="AN2474" s="154">
        <f t="shared" si="89"/>
        <v>0.00001213333333</v>
      </c>
      <c r="AO2474" s="154">
        <f t="shared" si="89"/>
        <v>0.0000112</v>
      </c>
      <c r="AP2474" s="154">
        <f t="shared" si="89"/>
        <v>0.00001026666667</v>
      </c>
      <c r="AQ2474" s="154">
        <f t="shared" si="89"/>
        <v>0.000009333333333</v>
      </c>
      <c r="AR2474" s="154">
        <f t="shared" si="89"/>
        <v>0.0000084</v>
      </c>
      <c r="AS2474" s="154">
        <f t="shared" si="89"/>
        <v>0.000007466666667</v>
      </c>
      <c r="AT2474" s="154">
        <f t="shared" si="89"/>
        <v>0.000006533333333</v>
      </c>
      <c r="AU2474" s="154">
        <f t="shared" si="89"/>
        <v>0.0000056</v>
      </c>
      <c r="AV2474" s="154">
        <f t="shared" si="89"/>
        <v>0.000004666666667</v>
      </c>
      <c r="AW2474" s="154">
        <f t="shared" si="89"/>
        <v>0.000003733333333</v>
      </c>
      <c r="AX2474" s="154">
        <f t="shared" si="89"/>
        <v>0.0000028</v>
      </c>
      <c r="AY2474" s="154">
        <f t="shared" si="89"/>
        <v>0.000001866666667</v>
      </c>
      <c r="AZ2474" s="154">
        <f t="shared" si="89"/>
        <v>0.0000009333333333</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0.00004760300885</v>
      </c>
      <c r="S2475" s="219">
        <f>0.025*(S2473*'Assumptions (Battery)'!R2+S2474*10^6*'Assumptions (Battery)'!R3)/10^9</f>
        <v>0.00004521782379</v>
      </c>
      <c r="T2475" s="219">
        <f>0.025*(T2473*'Assumptions (Battery)'!S2+T2474*10^6*'Assumptions (Battery)'!S3)/10^9</f>
        <v>0.0001288564507</v>
      </c>
      <c r="U2475" s="219">
        <f>0.025*(U2473*'Assumptions (Battery)'!T2+U2474*10^6*'Assumptions (Battery)'!T3)/10^9</f>
        <v>0.0002856</v>
      </c>
      <c r="V2475" s="219">
        <f>0.025*(V2473*'Assumptions (Battery)'!U2+V2474*10^6*'Assumptions (Battery)'!U3)/10^9</f>
        <v>0.000275471325</v>
      </c>
      <c r="W2475" s="219">
        <f>0.025*(W2473*'Assumptions (Battery)'!V2+W2474*10^6*'Assumptions (Battery)'!V3)/10^9</f>
        <v>0.0002648387504</v>
      </c>
      <c r="X2475" s="219">
        <f>0.025*(X2473*'Assumptions (Battery)'!W2+X2474*10^6*'Assumptions (Battery)'!W3)/10^9</f>
        <v>0.000244513207</v>
      </c>
      <c r="Y2475" s="219">
        <f>0.025*(Y2473*'Assumptions (Battery)'!X2+Y2474*10^6*'Assumptions (Battery)'!X3)/10^9</f>
        <v>0.0002251592081</v>
      </c>
      <c r="Z2475" s="219">
        <f>0.025*(Z2473*'Assumptions (Battery)'!Y2+Z2474*10^6*'Assumptions (Battery)'!Y3)/10^9</f>
        <v>0.000205393893</v>
      </c>
      <c r="AA2475" s="219">
        <f>0.025*(AA2473*'Assumptions (Battery)'!Z2+AA2474*10^6*'Assumptions (Battery)'!Z3)/10^9</f>
        <v>0.000186658175</v>
      </c>
      <c r="AB2475" s="219">
        <f>0.025*(AB2473*'Assumptions (Battery)'!AA2+AB2474*10^6*'Assumptions (Battery)'!AA3)/10^9</f>
        <v>0.0001674538389</v>
      </c>
      <c r="AC2475" s="219">
        <f>0.025*(AC2473*'Assumptions (Battery)'!AB2+AC2474*10^6*'Assumptions (Battery)'!AB3)/10^9</f>
        <v>0.0001576826009</v>
      </c>
      <c r="AD2475" s="219">
        <f>0.025*(AD2473*'Assumptions (Battery)'!AC2+AD2474*10^6*'Assumptions (Battery)'!AC3)/10^9</f>
        <v>0.0001484728543</v>
      </c>
      <c r="AE2475" s="219">
        <f>0.025*(AE2473*'Assumptions (Battery)'!AD2+AE2474*10^6*'Assumptions (Battery)'!AD3)/10^9</f>
        <v>0.0001387163686</v>
      </c>
      <c r="AF2475" s="219">
        <f>0.025*(AF2473*'Assumptions (Battery)'!AE2+AF2474*10^6*'Assumptions (Battery)'!AE3)/10^9</f>
        <v>0.0001292369515</v>
      </c>
      <c r="AG2475" s="219">
        <f>0.025*(AG2473*'Assumptions (Battery)'!AF2+AG2474*10^6*'Assumptions (Battery)'!AF3)/10^9</f>
        <v>0.0001203352133</v>
      </c>
      <c r="AH2475" s="219">
        <f>0.025*(AH2473*'Assumptions (Battery)'!AG2+AH2474*10^6*'Assumptions (Battery)'!AG3)/10^9</f>
        <v>0.0001151238878</v>
      </c>
      <c r="AI2475" s="219">
        <f>0.025*(AI2473*'Assumptions (Battery)'!AH2+AI2474*10^6*'Assumptions (Battery)'!AH3)/10^9</f>
        <v>0.0001098163325</v>
      </c>
      <c r="AJ2475" s="219">
        <f>0.025*(AJ2473*'Assumptions (Battery)'!AI2+AJ2474*10^6*'Assumptions (Battery)'!AI3)/10^9</f>
        <v>0.0001040162447</v>
      </c>
      <c r="AK2475" s="219">
        <f>0.025*(AK2473*'Assumptions (Battery)'!AJ2+AK2474*10^6*'Assumptions (Battery)'!AJ3)/10^9</f>
        <v>0.00009853609127</v>
      </c>
      <c r="AL2475" s="219">
        <f>0.025*(AL2473*'Assumptions (Battery)'!AK2+AL2474*10^6*'Assumptions (Battery)'!AK3)/10^9</f>
        <v>0.00009296455461</v>
      </c>
      <c r="AM2475" s="219">
        <f>0.025*(AM2473*'Assumptions (Battery)'!AL2+AM2474*10^6*'Assumptions (Battery)'!AL3)/10^9</f>
        <v>0.00008730331593</v>
      </c>
      <c r="AN2475" s="219">
        <f>0.025*(AN2473*'Assumptions (Battery)'!AM2+AN2474*10^6*'Assumptions (Battery)'!AM3)/10^9</f>
        <v>0.00008155421846</v>
      </c>
      <c r="AO2475" s="219">
        <f>0.025*(AO2473*'Assumptions (Battery)'!AN2+AO2474*10^6*'Assumptions (Battery)'!AN3)/10^9</f>
        <v>0.00007571927439</v>
      </c>
      <c r="AP2475" s="219">
        <f>0.025*(AP2473*'Assumptions (Battery)'!AO2+AP2474*10^6*'Assumptions (Battery)'!AO3)/10^9</f>
        <v>0.00006989694872</v>
      </c>
      <c r="AQ2475" s="219">
        <f>0.025*(AQ2473*'Assumptions (Battery)'!AP2+AQ2474*10^6*'Assumptions (Battery)'!AP3)/10^9</f>
        <v>0.00006389001456</v>
      </c>
      <c r="AR2475" s="219">
        <f>0.025*(AR2473*'Assumptions (Battery)'!AQ2+AR2474*10^6*'Assumptions (Battery)'!AQ3)/10^9</f>
        <v>0.00005780404474</v>
      </c>
      <c r="AS2475" s="219">
        <f>0.025*(AS2473*'Assumptions (Battery)'!AR2+AS2474*10^6*'Assumptions (Battery)'!AR3)/10^9</f>
        <v>0.00005164179126</v>
      </c>
      <c r="AT2475" s="219">
        <f>0.025*(AT2473*'Assumptions (Battery)'!AS2+AT2474*10^6*'Assumptions (Battery)'!AS3)/10^9</f>
        <v>0.0000454062128</v>
      </c>
      <c r="AU2475" s="219">
        <f>0.025*(AU2473*'Assumptions (Battery)'!AT2+AU2474*10^6*'Assumptions (Battery)'!AT3)/10^9</f>
        <v>0.00003892696031</v>
      </c>
      <c r="AV2475" s="219">
        <f>0.025*(AV2473*'Assumptions (Battery)'!AU2+AV2474*10^6*'Assumptions (Battery)'!AU3)/10^9</f>
        <v>0.00003258057642</v>
      </c>
      <c r="AW2475" s="219">
        <f>0.025*(AW2473*'Assumptions (Battery)'!AV2+AW2474*10^6*'Assumptions (Battery)'!AV3)/10^9</f>
        <v>0.00002617215338</v>
      </c>
      <c r="AX2475" s="219">
        <f>0.025*(AX2473*'Assumptions (Battery)'!AW2+AX2474*10^6*'Assumptions (Battery)'!AW3)/10^9</f>
        <v>0.00001970559556</v>
      </c>
      <c r="AY2475" s="219">
        <f>0.025*(AY2473*'Assumptions (Battery)'!AX2+AY2474*10^6*'Assumptions (Battery)'!AX3)/10^9</f>
        <v>0.00001318505957</v>
      </c>
      <c r="AZ2475" s="219">
        <f>0.025*(AZ2473*'Assumptions (Battery)'!AY2+AZ2474*10^6*'Assumptions (Battery)'!AY3)/10^9</f>
        <v>0.000006614964083</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0.0000002394664</v>
      </c>
      <c r="S2476" s="95">
        <f>S2474*'Assumptions (Battery)'!R40/10^3</f>
        <v>0.00000025628</v>
      </c>
      <c r="T2476" s="95">
        <f>T2474*'Assumptions (Battery)'!S40/10^3</f>
        <v>0.00000075048</v>
      </c>
      <c r="U2476" s="95">
        <f>U2474*'Assumptions (Battery)'!T40/10^3</f>
        <v>0.0000017976</v>
      </c>
      <c r="V2476" s="95">
        <f>V2474*'Assumptions (Battery)'!U40/10^3</f>
        <v>0.00000182252</v>
      </c>
      <c r="W2476" s="95">
        <f>W2474*'Assumptions (Battery)'!V40/10^3</f>
        <v>0.00000190101184</v>
      </c>
      <c r="X2476" s="95">
        <f>X2474*'Assumptions (Battery)'!W40/10^3</f>
        <v>0.000001851582759</v>
      </c>
      <c r="Y2476" s="95">
        <f>Y2474*'Assumptions (Battery)'!X40/10^3</f>
        <v>0.000001804241152</v>
      </c>
      <c r="Z2476" s="95">
        <f>Z2474*'Assumptions (Battery)'!Y40/10^3</f>
        <v>0.000001768181436</v>
      </c>
      <c r="AA2476" s="95">
        <f>AA2474*'Assumptions (Battery)'!Z40/10^3</f>
        <v>0.000001735055504</v>
      </c>
      <c r="AB2476" s="95">
        <f>AB2474*'Assumptions (Battery)'!AA40/10^3</f>
        <v>0.0000017153871</v>
      </c>
      <c r="AC2476" s="95">
        <f>AC2474*'Assumptions (Battery)'!AB40/10^3</f>
        <v>0.000001673361088</v>
      </c>
      <c r="AD2476" s="95">
        <f>AD2474*'Assumptions (Battery)'!AC40/10^3</f>
        <v>0.000001635150561</v>
      </c>
      <c r="AE2476" s="95">
        <f>AE2474*'Assumptions (Battery)'!AD40/10^3</f>
        <v>0.000001591527989</v>
      </c>
      <c r="AF2476" s="95">
        <f>AF2474*'Assumptions (Battery)'!AE40/10^3</f>
        <v>0.000001547165788</v>
      </c>
      <c r="AG2476" s="95">
        <f>AG2474*'Assumptions (Battery)'!AF40/10^3</f>
        <v>0.000001500702187</v>
      </c>
      <c r="AH2476" s="95">
        <f>AH2474*'Assumptions (Battery)'!AG40/10^3</f>
        <v>0.000001454119501</v>
      </c>
      <c r="AI2476" s="95">
        <f>AI2474*'Assumptions (Battery)'!AH40/10^3</f>
        <v>0.00000139924092</v>
      </c>
      <c r="AJ2476" s="95">
        <f>AJ2474*'Assumptions (Battery)'!AI40/10^3</f>
        <v>0.000001341561256</v>
      </c>
      <c r="AK2476" s="95">
        <f>AK2474*'Assumptions (Battery)'!AJ40/10^3</f>
        <v>0.000001281915563</v>
      </c>
      <c r="AL2476" s="95">
        <f>AL2474*'Assumptions (Battery)'!AK40/10^3</f>
        <v>0.000001221955</v>
      </c>
      <c r="AM2476" s="95">
        <f>AM2474*'Assumptions (Battery)'!AL40/10^3</f>
        <v>0.000001164129717</v>
      </c>
      <c r="AN2476" s="95">
        <f>AN2474*'Assumptions (Battery)'!AM40/10^3</f>
        <v>0.000001102254001</v>
      </c>
      <c r="AO2476" s="95">
        <f>AO2474*'Assumptions (Battery)'!AN40/10^3</f>
        <v>0.000001040310544</v>
      </c>
      <c r="AP2476" s="95">
        <f>AP2474*'Assumptions (Battery)'!AO40/10^3</f>
        <v>0.000000974926568</v>
      </c>
      <c r="AQ2476" s="95">
        <f>AQ2474*'Assumptions (Battery)'!AP40/10^3</f>
        <v>0.0000009043818</v>
      </c>
      <c r="AR2476" s="95">
        <f>AR2474*'Assumptions (Battery)'!AQ40/10^3</f>
        <v>0.000000829860528</v>
      </c>
      <c r="AS2476" s="95">
        <f>AS2474*'Assumptions (Battery)'!AR40/10^3</f>
        <v>0.0000007517060693</v>
      </c>
      <c r="AT2476" s="95">
        <f>AT2474*'Assumptions (Battery)'!AS40/10^3</f>
        <v>0.000000670776092</v>
      </c>
      <c r="AU2476" s="95">
        <f>AU2474*'Assumptions (Battery)'!AT40/10^3</f>
        <v>0.000000586869584</v>
      </c>
      <c r="AV2476" s="95">
        <f>AV2474*'Assumptions (Battery)'!AU40/10^3</f>
        <v>0.0000004992452733</v>
      </c>
      <c r="AW2476" s="95">
        <f>AW2474*'Assumptions (Battery)'!AV40/10^3</f>
        <v>0.000000406856352</v>
      </c>
      <c r="AX2476" s="95">
        <f>AX2474*'Assumptions (Battery)'!AW40/10^3</f>
        <v>0.000000311848936</v>
      </c>
      <c r="AY2476" s="95">
        <f>AY2474*'Assumptions (Battery)'!AX40/10^3</f>
        <v>0.0000002153933787</v>
      </c>
      <c r="AZ2476" s="95">
        <f>AZ2474*'Assumptions (Battery)'!AY40/10^3</f>
        <v>0.0000001105654667</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1.0</v>
      </c>
      <c r="S2478" s="348">
        <v>0.0</v>
      </c>
      <c r="T2478" s="348">
        <v>2.0</v>
      </c>
      <c r="U2478" s="348">
        <v>4.0</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0</v>
      </c>
      <c r="AK2478" s="175">
        <f t="shared" si="90"/>
        <v>0</v>
      </c>
      <c r="AL2478" s="175">
        <f t="shared" si="90"/>
        <v>3.5</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0.000004</v>
      </c>
      <c r="S2479" s="350">
        <f t="shared" si="91"/>
        <v>0</v>
      </c>
      <c r="T2479" s="350">
        <f t="shared" si="91"/>
        <v>0.000008</v>
      </c>
      <c r="U2479" s="350">
        <f t="shared" si="91"/>
        <v>0.000016</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0.002004560381</v>
      </c>
      <c r="R2480" s="177">
        <f t="shared" si="93"/>
        <v>0</v>
      </c>
      <c r="S2480" s="177">
        <f t="shared" si="93"/>
        <v>0.003617425903</v>
      </c>
      <c r="T2480" s="177">
        <f t="shared" si="93"/>
        <v>0.006872344039</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v>
      </c>
      <c r="AJ2480" s="160">
        <f t="shared" si="93"/>
        <v>0</v>
      </c>
      <c r="AK2480" s="160">
        <f t="shared" si="93"/>
        <v>0.0006627346783</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0.002004560381</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0.003617425903</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0.006872344039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0.0006627346783</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0.0004009120761</v>
      </c>
      <c r="R2532" s="279">
        <f>'Assumptions (Battery)'!$V$7*Model!R2480</f>
        <v>0</v>
      </c>
      <c r="S2532" s="279">
        <f>'Assumptions (Battery)'!$V$7*Model!S2480</f>
        <v>0.0007234851806</v>
      </c>
      <c r="T2532" s="279">
        <f>'Assumptions (Battery)'!$V$7*Model!T2480</f>
        <v>0.001374468808</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v>
      </c>
      <c r="AJ2532" s="160">
        <f>'Assumptions (Battery)'!$V$7*Model!AJ2480</f>
        <v>0</v>
      </c>
      <c r="AK2532" s="160">
        <f>'Assumptions (Battery)'!$V$7*Model!AK2480</f>
        <v>0.0001325469357</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0.001603648304</v>
      </c>
      <c r="R2533" s="279">
        <f>'Assumptions (Battery)'!$V$8*Model!R2480</f>
        <v>0</v>
      </c>
      <c r="S2533" s="279">
        <f>'Assumptions (Battery)'!$V$8*Model!S2480</f>
        <v>0.002893940722</v>
      </c>
      <c r="T2533" s="279">
        <f>'Assumptions (Battery)'!$V$8*Model!T2480</f>
        <v>0.005497875231</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v>
      </c>
      <c r="AJ2533" s="160">
        <f>'Assumptions (Battery)'!$V$8*Model!AJ2480</f>
        <v>0</v>
      </c>
      <c r="AK2533" s="160">
        <f>'Assumptions (Battery)'!$V$8*Model!AK2480</f>
        <v>0.0005301877427</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-0.00009487887903</v>
      </c>
      <c r="U2534" s="177">
        <f t="array" ref="U2534">SUM(IF(ISERROR(U2535:U2585),"",U2535:U2585))</f>
        <v>-0.0001024691894</v>
      </c>
      <c r="V2534" s="177">
        <f t="array" ref="V2534">SUM(IF(ISERROR(V2535:V2585),"",V2535:V2585))</f>
        <v>-0.0001106667245</v>
      </c>
      <c r="W2534" s="177">
        <f t="array" ref="W2534">SUM(IF(ISERROR(W2535:W2585),"",W2535:W2585))</f>
        <v>-0.0001195200625</v>
      </c>
      <c r="X2534" s="160">
        <f t="array" ref="X2534">SUM(IF(ISERROR(X2535:X2585),"",X2535:X2585))</f>
        <v>-0.0001290816675</v>
      </c>
      <c r="Y2534" s="160">
        <f t="array" ref="Y2534">SUM(IF(ISERROR(Y2535:Y2585),"",Y2535:Y2585))</f>
        <v>-0.0001394082009</v>
      </c>
      <c r="Z2534" s="160">
        <f t="array" ref="Z2534">SUM(IF(ISERROR(Z2535:Z2585),"",Z2535:Z2585))</f>
        <v>-0.0001505608569</v>
      </c>
      <c r="AA2534" s="160">
        <f t="array" ref="AA2534">SUM(IF(ISERROR(AA2535:AA2585),"",AA2535:AA2585))</f>
        <v>-0.0001626057255</v>
      </c>
      <c r="AB2534" s="160">
        <f t="array" ref="AB2534">SUM(IF(ISERROR(AB2535:AB2585),"",AB2535:AB2585))</f>
        <v>-0.0001756141835</v>
      </c>
      <c r="AC2534" s="160">
        <f t="array" ref="AC2534">SUM(IF(ISERROR(AC2535:AC2585),"",AC2535:AC2585))</f>
        <v>-0.0001896633182</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v>
      </c>
      <c r="AK2534" s="160">
        <f t="array" ref="AK2534">SUM(IF(ISERROR(AK2535:AK2585),"",AK2535:AK2585))</f>
        <v>0</v>
      </c>
      <c r="AL2534" s="160">
        <f t="array" ref="AL2534">SUM(IF(ISERROR(AL2535:AL2585),"",AL2535:AL2585))</f>
        <v>0</v>
      </c>
      <c r="AM2534" s="160">
        <f t="array" ref="AM2534">SUM(IF(ISERROR(AM2535:AM2585),"",AM2535:AM2585))</f>
        <v>0</v>
      </c>
      <c r="AN2534" s="160">
        <f t="array" ref="AN2534">SUM(IF(ISERROR(AN2535:AN2585),"",AN2535:AN2585))</f>
        <v>0</v>
      </c>
      <c r="AO2534" s="160">
        <f t="array" ref="AO2534">SUM(IF(ISERROR(AO2535:AO2585),"",AO2535:AO2585))</f>
        <v>0</v>
      </c>
      <c r="AP2534" s="160">
        <f t="array" ref="AP2534">SUM(IF(ISERROR(AP2535:AP2585),"",AP2535:AP2585))</f>
        <v>0</v>
      </c>
      <c r="AQ2534" s="160">
        <f t="array" ref="AQ2534">SUM(IF(ISERROR(AQ2535:AQ2585),"",AQ2535:AQ2585))</f>
        <v>0</v>
      </c>
      <c r="AR2534" s="160">
        <f t="array" ref="AR2534">SUM(IF(ISERROR(AR2535:AR2585),"",AR2535:AR2585))</f>
        <v>0</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-0.00009487887903</v>
      </c>
      <c r="U2552" s="160">
        <f>IF($T$2478&gt;0,PPMT('Assumptions (Battery)'!$V$9,Model!X$1,'Assumptions (Battery)'!$V$12,'Assumptions (Battery)'!$V$7*$T$2480),0)</f>
        <v>-0.0001024691894</v>
      </c>
      <c r="V2552" s="160">
        <f>IF($T$2478&gt;0,PPMT('Assumptions (Battery)'!$V$9,Model!Y$1,'Assumptions (Battery)'!$V$12,'Assumptions (Battery)'!$V$7*$T$2480),0)</f>
        <v>-0.0001106667245</v>
      </c>
      <c r="W2552" s="160">
        <f>IF($T$2478&gt;0,PPMT('Assumptions (Battery)'!$V$9,Model!Z$1,'Assumptions (Battery)'!$V$12,'Assumptions (Battery)'!$V$7*$T$2480),0)</f>
        <v>-0.0001195200625</v>
      </c>
      <c r="X2552" s="160">
        <f>IF($T$2478&gt;0,PPMT('Assumptions (Battery)'!$V$9,Model!AA$1,'Assumptions (Battery)'!$V$12,'Assumptions (Battery)'!$V$7*$T$2480),0)</f>
        <v>-0.0001290816675</v>
      </c>
      <c r="Y2552" s="160">
        <f>IF($T$2478&gt;0,PPMT('Assumptions (Battery)'!$V$9,Model!AB$1,'Assumptions (Battery)'!$V$12,'Assumptions (Battery)'!$V$7*$T$2480),0)</f>
        <v>-0.0001394082009</v>
      </c>
      <c r="Z2552" s="160">
        <f>IF($T$2478&gt;0,PPMT('Assumptions (Battery)'!$V$9,Model!AC$1,'Assumptions (Battery)'!$V$12,'Assumptions (Battery)'!$V$7*$T$2480),0)</f>
        <v>-0.0001505608569</v>
      </c>
      <c r="AA2552" s="160">
        <f>IF($T$2478&gt;0,PPMT('Assumptions (Battery)'!$V$9,Model!AD$1,'Assumptions (Battery)'!$V$12,'Assumptions (Battery)'!$V$7*$T$2480),0)</f>
        <v>-0.0001626057255</v>
      </c>
      <c r="AB2552" s="160">
        <f>IF($T$2478&gt;0,PPMT('Assumptions (Battery)'!$V$9,Model!AE$1,'Assumptions (Battery)'!$V$12,'Assumptions (Battery)'!$V$7*$T$2480),0)</f>
        <v>-0.0001756141835</v>
      </c>
      <c r="AC2552" s="160">
        <f>IF($T$2478&gt;0,PPMT('Assumptions (Battery)'!$V$9,Model!AF$1,'Assumptions (Battery)'!$V$12,'Assumptions (Battery)'!$V$7*$T$2480),0)</f>
        <v>-0.0001896633182</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-0.0001099575046</v>
      </c>
      <c r="U2586" s="177">
        <f t="array" ref="U2586">SUM(IF(ISERROR(U2587:U2637),"",U2587:U2637))</f>
        <v>-0.0001023671943</v>
      </c>
      <c r="V2586" s="177">
        <f t="array" ref="V2586">SUM(IF(ISERROR(V2587:V2637),"",V2587:V2637))</f>
        <v>-0.00009416965915</v>
      </c>
      <c r="W2586" s="177">
        <f t="array" ref="W2586">SUM(IF(ISERROR(W2587:W2637),"",W2587:W2637))</f>
        <v>-0.00008531632119</v>
      </c>
      <c r="X2586" s="160">
        <f t="array" ref="X2586">SUM(IF(ISERROR(X2587:X2637),"",X2587:X2637))</f>
        <v>-0.0000757547162</v>
      </c>
      <c r="Y2586" s="160">
        <f t="array" ref="Y2586">SUM(IF(ISERROR(Y2587:Y2637),"",Y2587:Y2637))</f>
        <v>-0.0000654281828</v>
      </c>
      <c r="Z2586" s="160">
        <f t="array" ref="Z2586">SUM(IF(ISERROR(Z2587:Z2637),"",Z2587:Z2637))</f>
        <v>-0.00005427552673</v>
      </c>
      <c r="AA2586" s="160">
        <f t="array" ref="AA2586">SUM(IF(ISERROR(AA2587:AA2637),"",AA2587:AA2637))</f>
        <v>-0.00004223065818</v>
      </c>
      <c r="AB2586" s="160">
        <f t="array" ref="AB2586">SUM(IF(ISERROR(AB2587:AB2637),"",AB2587:AB2637))</f>
        <v>-0.00002922220014</v>
      </c>
      <c r="AC2586" s="160">
        <f t="array" ref="AC2586">SUM(IF(ISERROR(AC2587:AC2637),"",AC2587:AC2637))</f>
        <v>-0.00001517306546</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v>
      </c>
      <c r="AK2586" s="160">
        <f t="array" ref="AK2586">SUM(IF(ISERROR(AK2587:AK2637),"",AK2587:AK2637))</f>
        <v>0</v>
      </c>
      <c r="AL2586" s="160">
        <f t="array" ref="AL2586">SUM(IF(ISERROR(AL2587:AL2637),"",AL2587:AL2637))</f>
        <v>0</v>
      </c>
      <c r="AM2586" s="160">
        <f t="array" ref="AM2586">SUM(IF(ISERROR(AM2587:AM2637),"",AM2587:AM2637))</f>
        <v>0</v>
      </c>
      <c r="AN2586" s="160">
        <f t="array" ref="AN2586">SUM(IF(ISERROR(AN2587:AN2637),"",AN2587:AN2637))</f>
        <v>0</v>
      </c>
      <c r="AO2586" s="160">
        <f t="array" ref="AO2586">SUM(IF(ISERROR(AO2587:AO2637),"",AO2587:AO2637))</f>
        <v>0</v>
      </c>
      <c r="AP2586" s="160">
        <f t="array" ref="AP2586">SUM(IF(ISERROR(AP2587:AP2637),"",AP2587:AP2637))</f>
        <v>0</v>
      </c>
      <c r="AQ2586" s="160">
        <f t="array" ref="AQ2586">SUM(IF(ISERROR(AQ2587:AQ2637),"",AQ2587:AQ2637))</f>
        <v>0</v>
      </c>
      <c r="AR2586" s="160">
        <f t="array" ref="AR2586">SUM(IF(ISERROR(AR2587:AR2637),"",AR2587:AR2637))</f>
        <v>0</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-0.0001099575046</v>
      </c>
      <c r="U2604" s="160">
        <f>IF($T$2478&gt;0,IPMT('Assumptions (Battery)'!$V$9,Model!X$1,'Assumptions (Battery)'!$V$12,'Assumptions (Battery)'!$V$7*$T$2480),0)</f>
        <v>-0.0001023671943</v>
      </c>
      <c r="V2604" s="160">
        <f>IF($T$2478&gt;0,IPMT('Assumptions (Battery)'!$V$9,Model!Y$1,'Assumptions (Battery)'!$V$12,'Assumptions (Battery)'!$V$7*$T$2480),0)</f>
        <v>-0.00009416965915</v>
      </c>
      <c r="W2604" s="160">
        <f>IF($T$2478&gt;0,IPMT('Assumptions (Battery)'!$V$9,Model!Z$1,'Assumptions (Battery)'!$V$12,'Assumptions (Battery)'!$V$7*$T$2480),0)</f>
        <v>-0.00008531632119</v>
      </c>
      <c r="X2604" s="160">
        <f>IF($T$2478&gt;0,IPMT('Assumptions (Battery)'!$V$9,Model!AA$1,'Assumptions (Battery)'!$V$12,'Assumptions (Battery)'!$V$7*$T$2480),0)</f>
        <v>-0.0000757547162</v>
      </c>
      <c r="Y2604" s="160">
        <f>IF($T$2478&gt;0,IPMT('Assumptions (Battery)'!$V$9,Model!AB$1,'Assumptions (Battery)'!$V$12,'Assumptions (Battery)'!$V$7*$T$2480),0)</f>
        <v>-0.0000654281828</v>
      </c>
      <c r="Z2604" s="160">
        <f>IF($T$2478&gt;0,IPMT('Assumptions (Battery)'!$V$9,Model!AC$1,'Assumptions (Battery)'!$V$12,'Assumptions (Battery)'!$V$7*$T$2480),0)</f>
        <v>-0.00005427552673</v>
      </c>
      <c r="AA2604" s="160">
        <f>IF($T$2478&gt;0,IPMT('Assumptions (Battery)'!$V$9,Model!AD$1,'Assumptions (Battery)'!$V$12,'Assumptions (Battery)'!$V$7*$T$2480),0)</f>
        <v>-0.00004223065818</v>
      </c>
      <c r="AB2604" s="160">
        <f>IF($T$2478&gt;0,IPMT('Assumptions (Battery)'!$V$9,Model!AE$1,'Assumptions (Battery)'!$V$12,'Assumptions (Battery)'!$V$7*$T$2480),0)</f>
        <v>-0.00002922220014</v>
      </c>
      <c r="AC2604" s="160">
        <f>IF($T$2478&gt;0,IPMT('Assumptions (Battery)'!$V$9,Model!AF$1,'Assumptions (Battery)'!$V$12,'Assumptions (Battery)'!$V$7*$T$2480),0)</f>
        <v>-0.00001517306546</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0.0009820579632</v>
      </c>
      <c r="U2638" s="177">
        <f t="shared" si="94"/>
        <v>0.001683037055</v>
      </c>
      <c r="V2638" s="177">
        <f t="shared" si="94"/>
        <v>0.001201972972</v>
      </c>
      <c r="W2638" s="177">
        <f t="shared" si="94"/>
        <v>0.0008583557705</v>
      </c>
      <c r="X2638" s="160">
        <f t="shared" si="94"/>
        <v>0.0006137003227</v>
      </c>
      <c r="Y2638" s="160">
        <f t="shared" si="94"/>
        <v>0.0006130130883</v>
      </c>
      <c r="Z2638" s="160">
        <f t="shared" si="94"/>
        <v>0.0006137003227</v>
      </c>
      <c r="AA2638" s="160">
        <f t="shared" si="94"/>
        <v>0.0003065065441</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v>
      </c>
      <c r="AK2638" s="160">
        <f t="shared" si="94"/>
        <v>0</v>
      </c>
      <c r="AL2638" s="160">
        <f t="shared" si="94"/>
        <v>0</v>
      </c>
      <c r="AM2638" s="160">
        <f t="shared" si="94"/>
        <v>0</v>
      </c>
      <c r="AN2638" s="160">
        <f t="shared" si="94"/>
        <v>0</v>
      </c>
      <c r="AO2638" s="160">
        <f t="shared" si="94"/>
        <v>0</v>
      </c>
      <c r="AP2638" s="160">
        <f t="shared" si="94"/>
        <v>0</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0.0009820579632</v>
      </c>
      <c r="U2656" s="160">
        <f>IF($T$2478&gt;0,'Assumptions (Battery)'!W$13*$T$2480,0)</f>
        <v>0.001683037055</v>
      </c>
      <c r="V2656" s="160">
        <f>IF($T$2478&gt;0,'Assumptions (Battery)'!X$13*$T$2480,0)</f>
        <v>0.001201972972</v>
      </c>
      <c r="W2656" s="160">
        <f>IF($T$2478&gt;0,'Assumptions (Battery)'!Y$13*$T$2480,0)</f>
        <v>0.0008583557705</v>
      </c>
      <c r="X2656" s="160">
        <f>IF($T$2478&gt;0,'Assumptions (Battery)'!Z$13*$T$2480,0)</f>
        <v>0.0006137003227</v>
      </c>
      <c r="Y2656" s="160">
        <f>IF($T$2478&gt;0,'Assumptions (Battery)'!AA$13*$T$2480,0)</f>
        <v>0.0006130130883</v>
      </c>
      <c r="Z2656" s="160">
        <f>IF($T$2478&gt;0,'Assumptions (Battery)'!AB$13*$T$2480,0)</f>
        <v>0.0006137003227</v>
      </c>
      <c r="AA2656" s="160">
        <f>IF($T$2478&gt;0,'Assumptions (Battery)'!AC$13*$T$2480,0)</f>
        <v>0.0003065065441</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-0.001603648304</v>
      </c>
      <c r="R2690" s="160">
        <f>IF(Model!R2476+Model!R2477-R2475-R2638+R2586&gt;0,(1-'Assumptions (Battery)'!Q32)*(Model!R2476+Model!R2477-R2475-R2638+R2586)+Model!R2638-R2533+Model!R2534,Model!R2476+Model!R2477-R2475+R2586-R2533+Model!R2534)</f>
        <v>-0.00004736354245</v>
      </c>
      <c r="S2690" s="160">
        <f>IF(Model!S2476+Model!S2477-S2475-S2638+S2586&gt;0,(1-'Assumptions (Battery)'!R32)*(Model!S2476+Model!S2477-S2475-S2638+S2586)+Model!S2638-S2533+Model!S2534,Model!S2476+Model!S2477-S2475+S2586-S2533+Model!S2534)</f>
        <v>-0.002938902266</v>
      </c>
      <c r="T2690" s="160">
        <f>IF(Model!T2476+Model!T2477-T2475-T2638+T2586&gt;0,(1-'Assumptions (Battery)'!S32)*(Model!T2476+Model!T2477-T2475-T2638+T2586)+Model!T2638-T2533+Model!T2534,Model!T2476+Model!T2477-T2475+T2586-T2533+Model!T2534)</f>
        <v>-0.005830817586</v>
      </c>
      <c r="U2690" s="160">
        <f>IF(Model!U2476+Model!U2477-U2475-U2638+U2586&gt;0,(1-'Assumptions (Battery)'!T32)*(Model!U2476+Model!U2477-U2475-U2638+U2586)+Model!U2638-U2533+Model!U2534,Model!U2476+Model!U2477-U2475+U2586-U2533+Model!U2534)</f>
        <v>-0.0004886387837</v>
      </c>
      <c r="V2690" s="160">
        <f>IF(Model!V2476+Model!V2477-V2475-V2638+V2586&gt;0,(1-'Assumptions (Battery)'!U32)*(Model!V2476+Model!V2477-V2475-V2638+V2586)+Model!V2638-V2533+Model!V2534,Model!V2476+Model!V2477-V2475+V2586-V2533+Model!V2534)</f>
        <v>-0.0004784851886</v>
      </c>
      <c r="W2690" s="160">
        <f>IF(Model!W2476+Model!W2477-W2475-W2638+W2586&gt;0,(1-'Assumptions (Battery)'!V32)*(Model!W2476+Model!W2477-W2475-W2638+W2586)+Model!W2638-W2533+Model!W2534,Model!W2476+Model!W2477-W2475+W2586-W2533+Model!W2534)</f>
        <v>-0.0004677741222</v>
      </c>
      <c r="X2690" s="160">
        <f>IF(Model!X2476+Model!X2477-X2475-X2638+X2586&gt;0,(1-'Assumptions (Battery)'!W32)*(Model!X2476+Model!X2477-X2475-X2638+X2586)+Model!X2638-X2533+Model!X2534,Model!X2476+Model!X2477-X2475+X2586-X2533+Model!X2534)</f>
        <v>-0.0004474980079</v>
      </c>
      <c r="Y2690" s="160">
        <f>IF(Model!Y2476+Model!Y2477-Y2475-Y2638+Y2586&gt;0,(1-'Assumptions (Battery)'!X32)*(Model!Y2476+Model!Y2477-Y2475-Y2638+Y2586)+Model!Y2638-Y2533+Model!Y2534,Model!Y2476+Model!Y2477-Y2475+Y2586-Y2533+Model!Y2534)</f>
        <v>-0.0004281913506</v>
      </c>
      <c r="Z2690" s="160">
        <f>IF(Model!Z2476+Model!Z2477-Z2475-Z2638+Z2586&gt;0,(1-'Assumptions (Battery)'!Y32)*(Model!Z2476+Model!Z2477-Z2475-Z2638+Z2586)+Model!Z2638-Z2533+Model!Z2534,Model!Z2476+Model!Z2477-Z2475+Z2586-Z2533+Model!Z2534)</f>
        <v>-0.0004084620953</v>
      </c>
      <c r="AA2690" s="160">
        <f>IF(Model!AA2476+Model!AA2477-AA2475-AA2638+AA2586&gt;0,(1-'Assumptions (Battery)'!Z32)*(Model!AA2476+Model!AA2477-AA2475-AA2638+AA2586)+Model!AA2638-AA2533+Model!AA2534,Model!AA2476+Model!AA2477-AA2475+AA2586-AA2533+Model!AA2534)</f>
        <v>-0.0003897595032</v>
      </c>
      <c r="AB2690" s="160">
        <f>IF(Model!AB2476+Model!AB2477-AB2475-AB2638+AB2586&gt;0,(1-'Assumptions (Battery)'!AA32)*(Model!AB2476+Model!AB2477-AB2475-AB2638+AB2586)+Model!AB2638-AB2533+Model!AB2534,Model!AB2476+Model!AB2477-AB2475+AB2586-AB2533+Model!AB2534)</f>
        <v>-0.0003705748354</v>
      </c>
      <c r="AC2690" s="160">
        <f>IF(Model!AC2476+Model!AC2477-AC2475-AC2638+AC2586&gt;0,(1-'Assumptions (Battery)'!AB32)*(Model!AC2476+Model!AC2477-AC2475-AC2638+AC2586)+Model!AC2638-AC2533+Model!AC2534,Model!AC2476+Model!AC2477-AC2475+AC2586-AC2533+Model!AC2534)</f>
        <v>-0.0003608456235</v>
      </c>
      <c r="AD2690" s="160">
        <f>IF(Model!AD2476+Model!AD2477-AD2475-AD2638+AD2586&gt;0,(1-'Assumptions (Battery)'!AC32)*(Model!AD2476+Model!AD2477-AD2475-AD2638+AD2586)+Model!AD2638-AD2533+Model!AD2534,Model!AD2476+Model!AD2477-AD2475+AD2586-AD2533+Model!AD2534)</f>
        <v>-0.0001468377037</v>
      </c>
      <c r="AE2690" s="160">
        <f>IF(Model!AE2476+Model!AE2477-AE2475-AE2638+AE2586&gt;0,(1-'Assumptions (Battery)'!AD32)*(Model!AE2476+Model!AE2477-AE2475-AE2638+AE2586)+Model!AE2638-AE2533+Model!AE2534,Model!AE2476+Model!AE2477-AE2475+AE2586-AE2533+Model!AE2534)</f>
        <v>-0.0001371248406</v>
      </c>
      <c r="AF2690" s="160">
        <f>IF(Model!AF2476+Model!AF2477-AF2475-AF2638+AF2586&gt;0,(1-'Assumptions (Battery)'!AE32)*(Model!AF2476+Model!AF2477-AF2475-AF2638+AF2586)+Model!AF2638-AF2533+Model!AF2534,Model!AF2476+Model!AF2477-AF2475+AF2586-AF2533+Model!AF2534)</f>
        <v>-0.0001276897858</v>
      </c>
      <c r="AG2690" s="160">
        <f>IF(Model!AG2476+Model!AG2477-AG2475-AG2638+AG2586&gt;0,(1-'Assumptions (Battery)'!AF32)*(Model!AG2476+Model!AG2477-AG2475-AG2638+AG2586)+Model!AG2638-AG2533+Model!AG2534,Model!AG2476+Model!AG2477-AG2475+AG2586-AG2533+Model!AG2534)</f>
        <v>-0.0001188345111</v>
      </c>
      <c r="AH2690" s="160">
        <f>IF(Model!AH2476+Model!AH2477-AH2475-AH2638+AH2586&gt;0,(1-'Assumptions (Battery)'!AG32)*(Model!AH2476+Model!AH2477-AH2475-AH2638+AH2586)+Model!AH2638-AH2533+Model!AH2534,Model!AH2476+Model!AH2477-AH2475+AH2586-AH2533+Model!AH2534)</f>
        <v>-0.0001136697683</v>
      </c>
      <c r="AI2690" s="160">
        <f>IF(Model!AI2476+Model!AI2477-AI2475-AI2638+AI2586&gt;0,(1-'Assumptions (Battery)'!AH32)*(Model!AI2476+Model!AI2477-AI2475-AI2638+AI2586)+Model!AI2638-AI2533+Model!AI2534,Model!AI2476+Model!AI2477-AI2475+AI2586-AI2533+Model!AI2534)</f>
        <v>-0.0001084170916</v>
      </c>
      <c r="AJ2690" s="160">
        <f>IF(Model!AJ2476+Model!AJ2477-AJ2475-AJ2638+AJ2586&gt;0,(1-'Assumptions (Battery)'!AI32)*(Model!AJ2476+Model!AJ2477-AJ2475-AJ2638+AJ2586)+Model!AJ2638-AJ2533+Model!AJ2534,Model!AJ2476+Model!AJ2477-AJ2475+AJ2586-AJ2533+Model!AJ2534)</f>
        <v>-0.0001026746834</v>
      </c>
      <c r="AK2690" s="160">
        <f>IF(Model!AK2476+Model!AK2477-AK2475-AK2638+AK2586&gt;0,(1-'Assumptions (Battery)'!AJ32)*(Model!AK2476+Model!AK2477-AK2475-AK2638+AK2586)+Model!AK2638-AK2533+Model!AK2534,Model!AK2476+Model!AK2477-AK2475+AK2586-AK2533+Model!AK2534)</f>
        <v>-0.0006274419184</v>
      </c>
      <c r="AL2690" s="160">
        <f>IF(Model!AL2476+Model!AL2477-AL2475-AL2638+AL2586&gt;0,(1-'Assumptions (Battery)'!AK32)*(Model!AL2476+Model!AL2477-AL2475-AL2638+AL2586)+Model!AL2638-AL2533+Model!AL2534,Model!AL2476+Model!AL2477-AL2475+AL2586-AL2533+Model!AL2534)</f>
        <v>-0.00009174259961</v>
      </c>
      <c r="AM2690" s="160">
        <f>IF(Model!AM2476+Model!AM2477-AM2475-AM2638+AM2586&gt;0,(1-'Assumptions (Battery)'!AL32)*(Model!AM2476+Model!AM2477-AM2475-AM2638+AM2586)+Model!AM2638-AM2533+Model!AM2534,Model!AM2476+Model!AM2477-AM2475+AM2586-AM2533+Model!AM2534)</f>
        <v>-0.00008613918621</v>
      </c>
      <c r="AN2690" s="160">
        <f>IF(Model!AN2476+Model!AN2477-AN2475-AN2638+AN2586&gt;0,(1-'Assumptions (Battery)'!AM32)*(Model!AN2476+Model!AN2477-AN2475-AN2638+AN2586)+Model!AN2638-AN2533+Model!AN2534,Model!AN2476+Model!AN2477-AN2475+AN2586-AN2533+Model!AN2534)</f>
        <v>-0.00008045196446</v>
      </c>
      <c r="AO2690" s="160">
        <f>IF(Model!AO2476+Model!AO2477-AO2475-AO2638+AO2586&gt;0,(1-'Assumptions (Battery)'!AN32)*(Model!AO2476+Model!AO2477-AO2475-AO2638+AO2586)+Model!AO2638-AO2533+Model!AO2534,Model!AO2476+Model!AO2477-AO2475+AO2586-AO2533+Model!AO2534)</f>
        <v>-0.00007467896385</v>
      </c>
      <c r="AP2690" s="160">
        <f>IF(Model!AP2476+Model!AP2477-AP2475-AP2638+AP2586&gt;0,(1-'Assumptions (Battery)'!AO32)*(Model!AP2476+Model!AP2477-AP2475-AP2638+AP2586)+Model!AP2638-AP2533+Model!AP2534,Model!AP2476+Model!AP2477-AP2475+AP2586-AP2533+Model!AP2534)</f>
        <v>-0.00006892202215</v>
      </c>
      <c r="AQ2690" s="160">
        <f>IF(Model!AQ2476+Model!AQ2477-AQ2475-AQ2638+AQ2586&gt;0,(1-'Assumptions (Battery)'!AP32)*(Model!AQ2476+Model!AQ2477-AQ2475-AQ2638+AQ2586)+Model!AQ2638-AQ2533+Model!AQ2534,Model!AQ2476+Model!AQ2477-AQ2475+AQ2586-AQ2533+Model!AQ2534)</f>
        <v>-0.00006298563276</v>
      </c>
      <c r="AR2690" s="160">
        <f>IF(Model!AR2476+Model!AR2477-AR2475-AR2638+AR2586&gt;0,(1-'Assumptions (Battery)'!AQ32)*(Model!AR2476+Model!AR2477-AR2475-AR2638+AR2586)+Model!AR2638-AR2533+Model!AR2534,Model!AR2476+Model!AR2477-AR2475+AR2586-AR2533+Model!AR2534)</f>
        <v>-0.00005697418422</v>
      </c>
      <c r="AS2690" s="160">
        <f>IF(Model!AS2476+Model!AS2477-AS2475-AS2638+AS2586&gt;0,(1-'Assumptions (Battery)'!AR32)*(Model!AS2476+Model!AS2477-AS2475-AS2638+AS2586)+Model!AS2638-AS2533+Model!AS2534,Model!AS2476+Model!AS2477-AS2475+AS2586-AS2533+Model!AS2534)</f>
        <v>-0.00005089008519</v>
      </c>
      <c r="AT2690" s="160">
        <f>IF(Model!AT2476+Model!AT2477-AT2475-AT2638+AT2586&gt;0,(1-'Assumptions (Battery)'!AS32)*(Model!AT2476+Model!AT2477-AT2475-AT2638+AT2586)+Model!AT2638-AT2533+Model!AT2534,Model!AT2476+Model!AT2477-AT2475+AT2586-AT2533+Model!AT2534)</f>
        <v>-0.00004473543671</v>
      </c>
      <c r="AU2690" s="160">
        <f>IF(Model!AU2476+Model!AU2477-AU2475-AU2638+AU2586&gt;0,(1-'Assumptions (Battery)'!AT32)*(Model!AU2476+Model!AU2477-AU2475-AU2638+AU2586)+Model!AU2638-AU2533+Model!AU2534,Model!AU2476+Model!AU2477-AU2475+AU2586-AU2533+Model!AU2534)</f>
        <v>-0.00003834009073</v>
      </c>
      <c r="AV2690" s="160">
        <f>IF(Model!AV2476+Model!AV2477-AV2475-AV2638+AV2586&gt;0,(1-'Assumptions (Battery)'!AU32)*(Model!AV2476+Model!AV2477-AV2475-AV2638+AV2586)+Model!AV2638-AV2533+Model!AV2534,Model!AV2476+Model!AV2477-AV2475+AV2586-AV2533+Model!AV2534)</f>
        <v>-0.00003208133115</v>
      </c>
      <c r="AW2690" s="160">
        <f>IF(Model!AW2476+Model!AW2477-AW2475-AW2638+AW2586&gt;0,(1-'Assumptions (Battery)'!AV32)*(Model!AW2476+Model!AW2477-AW2475-AW2638+AW2586)+Model!AW2638-AW2533+Model!AW2534,Model!AW2476+Model!AW2477-AW2475+AW2586-AW2533+Model!AW2534)</f>
        <v>-0.00002576529703</v>
      </c>
      <c r="AX2690" s="160">
        <f>IF(Model!AX2476+Model!AX2477-AX2475-AX2638+AX2586&gt;0,(1-'Assumptions (Battery)'!AW32)*(Model!AX2476+Model!AX2477-AX2475-AX2638+AX2586)+Model!AX2638-AX2533+Model!AX2534,Model!AX2476+Model!AX2477-AX2475+AX2586-AX2533+Model!AX2534)</f>
        <v>-0.00001939374662</v>
      </c>
      <c r="AY2690" s="160">
        <f>IF(Model!AY2476+Model!AY2477-AY2475-AY2638+AY2586&gt;0,(1-'Assumptions (Battery)'!AX32)*(Model!AY2476+Model!AY2477-AY2475-AY2638+AY2586)+Model!AY2638-AY2533+Model!AY2534,Model!AY2476+Model!AY2477-AY2475+AY2586-AY2533+Model!AY2534)</f>
        <v>-0.00001296966619</v>
      </c>
      <c r="AZ2690" s="160">
        <f>IF(Model!AZ2476+Model!AZ2477-AZ2475-AZ2638+AZ2586&gt;0,(1-'Assumptions (Battery)'!AY32)*(Model!AZ2476+Model!AZ2477-AZ2475-AZ2638+AZ2586)+Model!AZ2638-AZ2533+Model!AZ2534,Model!AZ2476+Model!AZ2477-AZ2475+AZ2586-AZ2533+Model!AZ2534)</f>
        <v>-0.000006504398617</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0.000276</v>
      </c>
      <c r="S2692" s="362">
        <f>S2479*'Assumptions (Battery)'!$V$31/10^3</f>
        <v>0</v>
      </c>
      <c r="T2692" s="362">
        <f>T2479*'Assumptions (Battery)'!$V$31/10^3</f>
        <v>0.000552</v>
      </c>
      <c r="U2692" s="362">
        <f>U2479*'Assumptions (Battery)'!$V$31/10^3</f>
        <v>0.001104</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0.4908713267</v>
      </c>
      <c r="D2695" s="366">
        <f>('Assumptions (T&amp;D)'!D57)*'Inflation GDP Population'!C$11/'Inflation GDP Population'!$S$11</f>
        <v>0.4905290678</v>
      </c>
      <c r="E2695" s="366">
        <f>('Assumptions (T&amp;D)'!E57)*'Inflation GDP Population'!D$11/'Inflation GDP Population'!$S$11</f>
        <v>0.4858789199</v>
      </c>
      <c r="F2695" s="366">
        <f>('Assumptions (T&amp;D)'!F57)*'Inflation GDP Population'!E$11/'Inflation GDP Population'!$S$11</f>
        <v>0.4914979587</v>
      </c>
      <c r="G2695" s="366">
        <f>('Assumptions (T&amp;D)'!G57)*'Inflation GDP Population'!F$11/'Inflation GDP Population'!$S$11</f>
        <v>0.4921574728</v>
      </c>
      <c r="H2695" s="366">
        <f>('Assumptions (T&amp;D)'!H57)*'Inflation GDP Population'!G$11/'Inflation GDP Population'!$S$11</f>
        <v>0.548940674</v>
      </c>
      <c r="I2695" s="366">
        <f>('Assumptions (T&amp;D)'!I57)*'Inflation GDP Population'!H$11/'Inflation GDP Population'!$S$11</f>
        <v>0.5941048315</v>
      </c>
      <c r="J2695" s="366">
        <f>('Assumptions (T&amp;D)'!J57)*'Inflation GDP Population'!I$11/'Inflation GDP Population'!$S$11</f>
        <v>0.6283895776</v>
      </c>
      <c r="K2695" s="366">
        <f>('Assumptions (T&amp;D)'!K57)*'Inflation GDP Population'!J$11/'Inflation GDP Population'!$S$11</f>
        <v>0.6925334341</v>
      </c>
      <c r="L2695" s="366">
        <f>('Assumptions (T&amp;D)'!L57)*'Inflation GDP Population'!K$11/'Inflation GDP Population'!$S$11</f>
        <v>0.6762953032</v>
      </c>
      <c r="M2695" s="366">
        <f>('Assumptions (T&amp;D)'!M57)*'Inflation GDP Population'!L$11/'Inflation GDP Population'!$S$11</f>
        <v>0.791985406</v>
      </c>
      <c r="N2695" s="366">
        <f>('Assumptions (T&amp;D)'!N57)*'Inflation GDP Population'!M$11/'Inflation GDP Population'!$S$11</f>
        <v>0.7560841926</v>
      </c>
      <c r="O2695" s="366">
        <f>('Assumptions (T&amp;D)'!O57)*'Inflation GDP Population'!N$11/'Inflation GDP Population'!$S$11</f>
        <v>0.6979301663</v>
      </c>
      <c r="P2695" s="366">
        <f>('Assumptions (T&amp;D)'!P57)*'Inflation GDP Population'!O$11/'Inflation GDP Population'!$S$11</f>
        <v>0.7129960082</v>
      </c>
      <c r="Q2695" s="366">
        <f>('Assumptions (T&amp;D)'!Q57)*'Inflation GDP Population'!P$11/'Inflation GDP Population'!$S$11</f>
        <v>0.7986081795</v>
      </c>
      <c r="R2695" s="366">
        <f>('Assumptions (T&amp;D)'!R57)*'Inflation GDP Population'!Q$11/'Inflation GDP Population'!$S$11</f>
        <v>0.7133755603</v>
      </c>
      <c r="S2695" s="366">
        <f>('Assumptions (T&amp;D)'!S57)*'Inflation GDP Population'!R$11/'Inflation GDP Population'!$S$11</f>
        <v>0.8094675505</v>
      </c>
      <c r="T2695" s="366">
        <f>('Assumptions (T&amp;D)'!T57)*'Inflation GDP Population'!S$11/'Inflation GDP Population'!$S$11</f>
        <v>0.8060914553</v>
      </c>
      <c r="U2695" s="366">
        <f>('Assumptions (T&amp;D)'!U57)*'Inflation GDP Population'!T$11/'Inflation GDP Population'!$S$11</f>
        <v>0.7938013776</v>
      </c>
      <c r="V2695" s="367">
        <f>('Assumptions (T&amp;D)'!V57)*'Inflation GDP Population'!U$16/'Inflation GDP Population'!$S$16</f>
        <v>0.8544550057</v>
      </c>
      <c r="W2695" s="367">
        <f>('Assumptions (T&amp;D)'!W57)*'Inflation GDP Population'!V$16/'Inflation GDP Population'!$S$16</f>
        <v>0.8732990764</v>
      </c>
      <c r="X2695" s="367">
        <f>('Assumptions (T&amp;D)'!X57)*'Inflation GDP Population'!W$16/'Inflation GDP Population'!$S$16</f>
        <v>0.8905449606</v>
      </c>
      <c r="Y2695" s="367">
        <f>('Assumptions (T&amp;D)'!Y57)*'Inflation GDP Population'!X$16/'Inflation GDP Population'!$S$16</f>
        <v>0.9168027289</v>
      </c>
      <c r="Z2695" s="367">
        <f>('Assumptions (T&amp;D)'!Z57)*'Inflation GDP Population'!Y$16/'Inflation GDP Population'!$S$16</f>
        <v>0.9437502756</v>
      </c>
      <c r="AA2695" s="367">
        <f>('Assumptions (T&amp;D)'!AA57)*'Inflation GDP Population'!Z$16/'Inflation GDP Population'!$S$16</f>
        <v>0.9714046042</v>
      </c>
      <c r="AB2695" s="367">
        <f>('Assumptions (T&amp;D)'!AB57)*'Inflation GDP Population'!AA$16/'Inflation GDP Population'!$S$16</f>
        <v>0.9997831206</v>
      </c>
      <c r="AC2695" s="367">
        <f>('Assumptions (T&amp;D)'!AC57)*'Inflation GDP Population'!AB$16/'Inflation GDP Population'!$S$16</f>
        <v>1.028903642</v>
      </c>
      <c r="AD2695" s="367">
        <f>('Assumptions (T&amp;D)'!AD57)*'Inflation GDP Population'!AC$16/'Inflation GDP Population'!$S$16</f>
        <v>1.058784409</v>
      </c>
      <c r="AE2695" s="367">
        <f>('Assumptions (T&amp;D)'!AE57)*'Inflation GDP Population'!AD$16/'Inflation GDP Population'!$S$16</f>
        <v>1.08944409</v>
      </c>
      <c r="AF2695" s="367">
        <f>('Assumptions (T&amp;D)'!AF57)*'Inflation GDP Population'!AE$16/'Inflation GDP Population'!$S$16</f>
        <v>1.120901797</v>
      </c>
      <c r="AG2695" s="367">
        <f>('Assumptions (T&amp;D)'!AG57)*'Inflation GDP Population'!AF$16/'Inflation GDP Population'!$S$16</f>
        <v>1.153177092</v>
      </c>
      <c r="AH2695" s="367">
        <f>('Assumptions (T&amp;D)'!AH57)*'Inflation GDP Population'!AG$16/'Inflation GDP Population'!$S$16</f>
        <v>1.186289998</v>
      </c>
      <c r="AI2695" s="367">
        <f>('Assumptions (T&amp;D)'!AI57)*'Inflation GDP Population'!AH$16/'Inflation GDP Population'!$S$16</f>
        <v>1.220261011</v>
      </c>
      <c r="AJ2695" s="367">
        <f>('Assumptions (T&amp;D)'!AJ57)*'Inflation GDP Population'!AI$16/'Inflation GDP Population'!$S$16</f>
        <v>1.255111109</v>
      </c>
      <c r="AK2695" s="367">
        <f>('Assumptions (T&amp;D)'!AK57)*'Inflation GDP Population'!AJ$16/'Inflation GDP Population'!$S$16</f>
        <v>1.290861764</v>
      </c>
      <c r="AL2695" s="367">
        <f>('Assumptions (T&amp;D)'!AL57)*'Inflation GDP Population'!AK$16/'Inflation GDP Population'!$S$16</f>
        <v>1.327534953</v>
      </c>
      <c r="AM2695" s="367">
        <f>('Assumptions (T&amp;D)'!AM57)*'Inflation GDP Population'!AL$16/'Inflation GDP Population'!$S$16</f>
        <v>1.365153171</v>
      </c>
      <c r="AN2695" s="367">
        <f>('Assumptions (T&amp;D)'!AN57)*'Inflation GDP Population'!AM$16/'Inflation GDP Population'!$S$16</f>
        <v>1.403739441</v>
      </c>
      <c r="AO2695" s="367">
        <f>('Assumptions (T&amp;D)'!AO57)*'Inflation GDP Population'!AN$16/'Inflation GDP Population'!$S$16</f>
        <v>1.443317327</v>
      </c>
      <c r="AP2695" s="367">
        <f>('Assumptions (T&amp;D)'!AP57)*'Inflation GDP Population'!AO$16/'Inflation GDP Population'!$S$16</f>
        <v>1.483910945</v>
      </c>
      <c r="AQ2695" s="367">
        <f>('Assumptions (T&amp;D)'!AQ57)*'Inflation GDP Population'!AP$16/'Inflation GDP Population'!$S$16</f>
        <v>1.525544977</v>
      </c>
      <c r="AR2695" s="367">
        <f>('Assumptions (T&amp;D)'!AR57)*'Inflation GDP Population'!AQ$16/'Inflation GDP Population'!$S$16</f>
        <v>1.568244686</v>
      </c>
      <c r="AS2695" s="367">
        <f>('Assumptions (T&amp;D)'!AS57)*'Inflation GDP Population'!AR$16/'Inflation GDP Population'!$S$16</f>
        <v>1.612035924</v>
      </c>
      <c r="AT2695" s="367">
        <f>('Assumptions (T&amp;D)'!AT57)*'Inflation GDP Population'!AS$16/'Inflation GDP Population'!$S$16</f>
        <v>1.656945151</v>
      </c>
      <c r="AU2695" s="367">
        <f>('Assumptions (T&amp;D)'!AU57)*'Inflation GDP Population'!AT$16/'Inflation GDP Population'!$S$16</f>
        <v>1.702999444</v>
      </c>
      <c r="AV2695" s="367">
        <f>('Assumptions (T&amp;D)'!AV57)*'Inflation GDP Population'!AU$16/'Inflation GDP Population'!$S$16</f>
        <v>1.750226516</v>
      </c>
      <c r="AW2695" s="367">
        <f>('Assumptions (T&amp;D)'!AW57)*'Inflation GDP Population'!AV$16/'Inflation GDP Population'!$S$16</f>
        <v>1.798654726</v>
      </c>
      <c r="AX2695" s="367">
        <f>('Assumptions (T&amp;D)'!AX57)*'Inflation GDP Population'!AW$16/'Inflation GDP Population'!$S$16</f>
        <v>1.848313096</v>
      </c>
      <c r="AY2695" s="367">
        <f>('Assumptions (T&amp;D)'!AY57)*'Inflation GDP Population'!AX$16/'Inflation GDP Population'!$S$16</f>
        <v>1.899231326</v>
      </c>
      <c r="AZ2695" s="367">
        <f>('Assumptions (T&amp;D)'!AZ57)*'Inflation GDP Population'!AY$16/'Inflation GDP Population'!$S$16</f>
        <v>1.95143981</v>
      </c>
      <c r="BA2695" s="367">
        <f>('Assumptions (T&amp;D)'!BA57)*'Inflation GDP Population'!AZ$16/'Inflation GDP Population'!$S$16</f>
        <v>2.004969651</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146.9355068</v>
      </c>
      <c r="D2696" s="369">
        <f>'Assumptions (T&amp;D)'!D63/('Assumptions (T&amp;D)'!D9)</f>
        <v>148.0587277</v>
      </c>
      <c r="E2696" s="369">
        <f>'Assumptions (T&amp;D)'!E63/('Assumptions (T&amp;D)'!E9)</f>
        <v>146.5246139</v>
      </c>
      <c r="F2696" s="369">
        <f>'Assumptions (T&amp;D)'!F63/('Assumptions (T&amp;D)'!F9)</f>
        <v>154.150825</v>
      </c>
      <c r="G2696" s="369">
        <f>'Assumptions (T&amp;D)'!G63/('Assumptions (T&amp;D)'!G9)</f>
        <v>159.7472222</v>
      </c>
      <c r="H2696" s="369">
        <f>'Assumptions (T&amp;D)'!H63/('Assumptions (T&amp;D)'!H9)</f>
        <v>167.0521487</v>
      </c>
      <c r="I2696" s="369">
        <f>'Assumptions (T&amp;D)'!I63/('Assumptions (T&amp;D)'!I9)</f>
        <v>172.1731027</v>
      </c>
      <c r="J2696" s="369">
        <f>'Assumptions (T&amp;D)'!J63/('Assumptions (T&amp;D)'!J9)</f>
        <v>187.3839256</v>
      </c>
      <c r="K2696" s="369">
        <f>'Assumptions (T&amp;D)'!K63/('Assumptions (T&amp;D)'!K9)</f>
        <v>200.2344522</v>
      </c>
      <c r="L2696" s="369">
        <f>'Assumptions (T&amp;D)'!L63/('Assumptions (T&amp;D)'!L9)</f>
        <v>217.1382482</v>
      </c>
      <c r="M2696" s="369">
        <f>'Assumptions (T&amp;D)'!M63/('Assumptions (T&amp;D)'!M9)</f>
        <v>233.2252147</v>
      </c>
      <c r="N2696" s="369">
        <f>'Assumptions (T&amp;D)'!N63/('Assumptions (T&amp;D)'!N9)</f>
        <v>253.332255</v>
      </c>
      <c r="O2696" s="369">
        <f>'Assumptions (T&amp;D)'!O63/('Assumptions (T&amp;D)'!O9)</f>
        <v>272.9807724</v>
      </c>
      <c r="P2696" s="369">
        <f>'Assumptions (T&amp;D)'!P63/('Assumptions (T&amp;D)'!P9)</f>
        <v>302.0940278</v>
      </c>
      <c r="Q2696" s="369">
        <f>'Assumptions (T&amp;D)'!Q63/('Assumptions (T&amp;D)'!Q9)</f>
        <v>333.8488143</v>
      </c>
      <c r="R2696" s="369">
        <f>'Assumptions (T&amp;D)'!R63/('Assumptions (T&amp;D)'!R9)</f>
        <v>371.9926193</v>
      </c>
      <c r="S2696" s="369">
        <f>'Assumptions (T&amp;D)'!S63/('Assumptions (T&amp;D)'!S9)</f>
        <v>411.6873941</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11.70502975</v>
      </c>
      <c r="D2697" s="371">
        <f>'Assumptions (T&amp;D)'!D65/('Assumptions (T&amp;D)'!D9)</f>
        <v>11.2615329</v>
      </c>
      <c r="E2697" s="371">
        <f>'Assumptions (T&amp;D)'!E65/('Assumptions (T&amp;D)'!E9)</f>
        <v>11.12628523</v>
      </c>
      <c r="F2697" s="371">
        <f>'Assumptions (T&amp;D)'!F65/('Assumptions (T&amp;D)'!F9)</f>
        <v>11.07657649</v>
      </c>
      <c r="G2697" s="371">
        <f>'Assumptions (T&amp;D)'!G65/('Assumptions (T&amp;D)'!G9)</f>
        <v>10.98351492</v>
      </c>
      <c r="H2697" s="371">
        <f>'Assumptions (T&amp;D)'!H65/('Assumptions (T&amp;D)'!H9)</f>
        <v>11.180252</v>
      </c>
      <c r="I2697" s="371">
        <f>'Assumptions (T&amp;D)'!I65/('Assumptions (T&amp;D)'!I9)</f>
        <v>10.86365296</v>
      </c>
      <c r="J2697" s="371">
        <f>'Assumptions (T&amp;D)'!J65/('Assumptions (T&amp;D)'!J9)</f>
        <v>11.22447661</v>
      </c>
      <c r="K2697" s="371">
        <f>'Assumptions (T&amp;D)'!K65/('Assumptions (T&amp;D)'!K9)</f>
        <v>11.29476461</v>
      </c>
      <c r="L2697" s="371">
        <f>'Assumptions (T&amp;D)'!L65/('Assumptions (T&amp;D)'!L9)</f>
        <v>11.35630092</v>
      </c>
      <c r="M2697" s="371">
        <f>'Assumptions (T&amp;D)'!M65/('Assumptions (T&amp;D)'!M9)</f>
        <v>11.29169433</v>
      </c>
      <c r="N2697" s="371">
        <f>'Assumptions (T&amp;D)'!N65/('Assumptions (T&amp;D)'!N9)</f>
        <v>11.37949445</v>
      </c>
      <c r="O2697" s="371">
        <f>'Assumptions (T&amp;D)'!O65/('Assumptions (T&amp;D)'!O9)</f>
        <v>11.331954</v>
      </c>
      <c r="P2697" s="371">
        <f>'Assumptions (T&amp;D)'!P65/('Assumptions (T&amp;D)'!P9)</f>
        <v>11.36219568</v>
      </c>
      <c r="Q2697" s="371">
        <f>'Assumptions (T&amp;D)'!Q65/('Assumptions (T&amp;D)'!Q9)</f>
        <v>11.27466243</v>
      </c>
      <c r="R2697" s="371">
        <f>'Assumptions (T&amp;D)'!R65/('Assumptions (T&amp;D)'!R9)</f>
        <v>11.26976125</v>
      </c>
      <c r="S2697" s="371">
        <f>'Assumptions (T&amp;D)'!S65/('Assumptions (T&amp;D)'!S9)</f>
        <v>11.27005204</v>
      </c>
      <c r="T2697" s="371">
        <f>'Assumptions (T&amp;D)'!T65/('Assumptions (T&amp;D)'!T9)</f>
        <v>11.31446388</v>
      </c>
      <c r="U2697" s="371">
        <f>'Assumptions (T&amp;D)'!U65/('Assumptions (T&amp;D)'!U9)</f>
        <v>11.31446388</v>
      </c>
      <c r="V2697" s="371">
        <f>'Assumptions (T&amp;D)'!V65/('Assumptions (T&amp;D)'!V9)</f>
        <v>11.31446388</v>
      </c>
      <c r="W2697" s="371">
        <f>'Assumptions (T&amp;D)'!W65/('Assumptions (T&amp;D)'!W9)</f>
        <v>11.31446388</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0.7665844187</v>
      </c>
      <c r="D2698" s="366">
        <f>'Assumptions (T&amp;D)'!D55*'Inflation GDP Population'!C$11/'Inflation GDP Population'!$S$11</f>
        <v>1.165228739</v>
      </c>
      <c r="E2698" s="366">
        <f>'Assumptions (T&amp;D)'!E55*'Inflation GDP Population'!D$11/'Inflation GDP Population'!$S$11</f>
        <v>1.035222942</v>
      </c>
      <c r="F2698" s="366">
        <f>'Assumptions (T&amp;D)'!F55*'Inflation GDP Population'!E$11/'Inflation GDP Population'!$S$11</f>
        <v>1.053596906</v>
      </c>
      <c r="G2698" s="366">
        <f>'Assumptions (T&amp;D)'!G55*'Inflation GDP Population'!F$11/'Inflation GDP Population'!$S$11</f>
        <v>1.214541631</v>
      </c>
      <c r="H2698" s="366">
        <f>'Assumptions (T&amp;D)'!H55*'Inflation GDP Population'!G$11/'Inflation GDP Population'!$S$11</f>
        <v>0.9706427098</v>
      </c>
      <c r="I2698" s="366">
        <f>'Assumptions (T&amp;D)'!I55*'Inflation GDP Population'!H$11/'Inflation GDP Population'!$S$11</f>
        <v>1.377235923</v>
      </c>
      <c r="J2698" s="366">
        <f>'Assumptions (T&amp;D)'!J55*'Inflation GDP Population'!I$11/'Inflation GDP Population'!$S$11</f>
        <v>1.410853059</v>
      </c>
      <c r="K2698" s="366">
        <f>'Assumptions (T&amp;D)'!K55*'Inflation GDP Population'!J$11/'Inflation GDP Population'!$S$11</f>
        <v>1.313955249</v>
      </c>
      <c r="L2698" s="366">
        <f>'Assumptions (T&amp;D)'!L55*'Inflation GDP Population'!K$11/'Inflation GDP Population'!$S$11</f>
        <v>1.208865358</v>
      </c>
      <c r="M2698" s="366">
        <f>'Assumptions (T&amp;D)'!M55*'Inflation GDP Population'!L$11/'Inflation GDP Population'!$S$11</f>
        <v>1.659177444</v>
      </c>
      <c r="N2698" s="366">
        <f>'Assumptions (T&amp;D)'!N55*'Inflation GDP Population'!M$11/'Inflation GDP Population'!$S$11</f>
        <v>1.897185275</v>
      </c>
      <c r="O2698" s="366">
        <f>'Assumptions (T&amp;D)'!O55*'Inflation GDP Population'!N$11/'Inflation GDP Population'!$S$11</f>
        <v>2.029226062</v>
      </c>
      <c r="P2698" s="366">
        <f>'Assumptions (T&amp;D)'!P55*'Inflation GDP Population'!O$11/'Inflation GDP Population'!$S$11</f>
        <v>2.394447967</v>
      </c>
      <c r="Q2698" s="366">
        <f>'Assumptions (T&amp;D)'!Q55*'Inflation GDP Population'!P$11/'Inflation GDP Population'!$S$11</f>
        <v>2.149572979</v>
      </c>
      <c r="R2698" s="366">
        <f>'Assumptions (T&amp;D)'!R55*'Inflation GDP Population'!Q$11/'Inflation GDP Population'!$S$11</f>
        <v>2.145742606</v>
      </c>
      <c r="S2698" s="366">
        <f>'Assumptions (T&amp;D)'!S55*'Inflation GDP Population'!R$11/'Inflation GDP Population'!$S$11</f>
        <v>2.203745499</v>
      </c>
      <c r="T2698" s="366">
        <f>'Assumptions (T&amp;D)'!T55*'Inflation GDP Population'!S$11/'Inflation GDP Population'!$S$11</f>
        <v>2.340177091</v>
      </c>
      <c r="U2698" s="366">
        <f>'Assumptions (T&amp;D)'!U55*'Inflation GDP Population'!T$11/'Inflation GDP Population'!$S$11</f>
        <v>2.369736672</v>
      </c>
      <c r="V2698" s="367">
        <f>'Assumptions (T&amp;D)'!V55*'Inflation GDP Population'!U$16/'Inflation GDP Population'!$S$16</f>
        <v>2.4562482</v>
      </c>
      <c r="W2698" s="367">
        <f>'Assumptions (T&amp;D)'!W55*'Inflation GDP Population'!V$16/'Inflation GDP Population'!$S$16</f>
        <v>2.504754116</v>
      </c>
      <c r="X2698" s="367">
        <f>'Assumptions (T&amp;D)'!X55*'Inflation GDP Population'!W$16/'Inflation GDP Population'!$S$16</f>
        <v>2.690141869</v>
      </c>
      <c r="Y2698" s="367">
        <f>'Assumptions (T&amp;D)'!Y55*'Inflation GDP Population'!X$16/'Inflation GDP Population'!$S$16</f>
        <v>2.764831243</v>
      </c>
      <c r="Z2698" s="367">
        <f>'Assumptions (T&amp;D)'!Z55*'Inflation GDP Population'!Y$16/'Inflation GDP Population'!$S$16</f>
        <v>2.841421437</v>
      </c>
      <c r="AA2698" s="367">
        <f>'Assumptions (T&amp;D)'!AA55*'Inflation GDP Population'!Z$16/'Inflation GDP Population'!$S$16</f>
        <v>2.919958397</v>
      </c>
      <c r="AB2698" s="367">
        <f>'Assumptions (T&amp;D)'!AB55*'Inflation GDP Population'!AA$16/'Inflation GDP Population'!$S$16</f>
        <v>3.000489143</v>
      </c>
      <c r="AC2698" s="367">
        <f>'Assumptions (T&amp;D)'!AC55*'Inflation GDP Population'!AB$16/'Inflation GDP Population'!$S$16</f>
        <v>3.083061796</v>
      </c>
      <c r="AD2698" s="367">
        <f>'Assumptions (T&amp;D)'!AD55*'Inflation GDP Population'!AC$16/'Inflation GDP Population'!$S$16</f>
        <v>3.167725595</v>
      </c>
      <c r="AE2698" s="367">
        <f>'Assumptions (T&amp;D)'!AE55*'Inflation GDP Population'!AD$16/'Inflation GDP Population'!$S$16</f>
        <v>3.255773272</v>
      </c>
      <c r="AF2698" s="367">
        <f>'Assumptions (T&amp;D)'!AF55*'Inflation GDP Population'!AE$16/'Inflation GDP Population'!$S$16</f>
        <v>3.343529368</v>
      </c>
      <c r="AG2698" s="367">
        <f>'Assumptions (T&amp;D)'!AG55*'Inflation GDP Population'!AF$16/'Inflation GDP Population'!$S$16</f>
        <v>3.434773672</v>
      </c>
      <c r="AH2698" s="367">
        <f>'Assumptions (T&amp;D)'!AH55*'Inflation GDP Population'!AG$16/'Inflation GDP Population'!$S$16</f>
        <v>3.528317839</v>
      </c>
      <c r="AI2698" s="367">
        <f>'Assumptions (T&amp;D)'!AI55*'Inflation GDP Population'!AH$16/'Inflation GDP Population'!$S$16</f>
        <v>3.644368447</v>
      </c>
      <c r="AJ2698" s="367">
        <f>'Assumptions (T&amp;D)'!AJ55*'Inflation GDP Population'!AI$16/'Inflation GDP Population'!$S$16</f>
        <v>3.722528052</v>
      </c>
      <c r="AK2698" s="367">
        <f>'Assumptions (T&amp;D)'!AK55*'Inflation GDP Population'!AJ$16/'Inflation GDP Population'!$S$16</f>
        <v>3.823308485</v>
      </c>
      <c r="AL2698" s="367">
        <f>'Assumptions (T&amp;D)'!AL55*'Inflation GDP Population'!AK$16/'Inflation GDP Population'!$S$16</f>
        <v>3.926617616</v>
      </c>
      <c r="AM2698" s="367">
        <f>'Assumptions (T&amp;D)'!AM55*'Inflation GDP Population'!AL$16/'Inflation GDP Population'!$S$16</f>
        <v>4.032516016</v>
      </c>
      <c r="AN2698" s="367">
        <f>'Assumptions (T&amp;D)'!AN55*'Inflation GDP Population'!AM$16/'Inflation GDP Population'!$S$16</f>
        <v>4.141065662</v>
      </c>
      <c r="AO2698" s="367">
        <f>'Assumptions (T&amp;D)'!AO55*'Inflation GDP Population'!AN$16/'Inflation GDP Population'!$S$16</f>
        <v>4.252329967</v>
      </c>
      <c r="AP2698" s="367">
        <f>'Assumptions (T&amp;D)'!AP55*'Inflation GDP Population'!AO$16/'Inflation GDP Population'!$S$16</f>
        <v>4.366373819</v>
      </c>
      <c r="AQ2698" s="367">
        <f>'Assumptions (T&amp;D)'!AQ55*'Inflation GDP Population'!AP$16/'Inflation GDP Population'!$S$16</f>
        <v>4.483263606</v>
      </c>
      <c r="AR2698" s="367">
        <f>'Assumptions (T&amp;D)'!AR55*'Inflation GDP Population'!AQ$16/'Inflation GDP Population'!$S$16</f>
        <v>4.603067257</v>
      </c>
      <c r="AS2698" s="367">
        <f>'Assumptions (T&amp;D)'!AS55*'Inflation GDP Population'!AR$16/'Inflation GDP Population'!$S$16</f>
        <v>4.725854272</v>
      </c>
      <c r="AT2698" s="367">
        <f>'Assumptions (T&amp;D)'!AT55*'Inflation GDP Population'!AS$16/'Inflation GDP Population'!$S$16</f>
        <v>4.851695761</v>
      </c>
      <c r="AU2698" s="367">
        <f>'Assumptions (T&amp;D)'!AU55*'Inflation GDP Population'!AT$16/'Inflation GDP Population'!$S$16</f>
        <v>5.176963172</v>
      </c>
      <c r="AV2698" s="367">
        <f>'Assumptions (T&amp;D)'!AV55*'Inflation GDP Population'!AU$16/'Inflation GDP Population'!$S$16</f>
        <v>5.11283486</v>
      </c>
      <c r="AW2698" s="367">
        <f>'Assumptions (T&amp;D)'!AW55*'Inflation GDP Population'!AV$16/'Inflation GDP Population'!$S$16</f>
        <v>5.248283065</v>
      </c>
      <c r="AX2698" s="367">
        <f>'Assumptions (T&amp;D)'!AX55*'Inflation GDP Population'!AW$16/'Inflation GDP Population'!$S$16</f>
        <v>5.387087008</v>
      </c>
      <c r="AY2698" s="367">
        <f>'Assumptions (T&amp;D)'!AY55*'Inflation GDP Population'!AX$16/'Inflation GDP Population'!$S$16</f>
        <v>5.529326406</v>
      </c>
      <c r="AZ2698" s="367">
        <f>'Assumptions (T&amp;D)'!AZ55*'Inflation GDP Population'!AY$16/'Inflation GDP Population'!$S$16</f>
        <v>5.836971037</v>
      </c>
      <c r="BA2698" s="367">
        <f>'Assumptions (T&amp;D)'!BA55*'Inflation GDP Population'!AZ$16/'Inflation GDP Population'!$S$16</f>
        <v>5.952239368</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0.3066337675</v>
      </c>
      <c r="D2699" s="371">
        <f>D2698*'Assumptions (T&amp;D)'!$C$18</f>
        <v>0.4660914958</v>
      </c>
      <c r="E2699" s="371">
        <f>E2698*'Assumptions (T&amp;D)'!$C$18</f>
        <v>0.4140891768</v>
      </c>
      <c r="F2699" s="371">
        <f>F2698*'Assumptions (T&amp;D)'!$C$18</f>
        <v>0.4214387625</v>
      </c>
      <c r="G2699" s="371">
        <f>G2698*'Assumptions (T&amp;D)'!$C$18</f>
        <v>0.4858166524</v>
      </c>
      <c r="H2699" s="371">
        <f>H2698*'Assumptions (T&amp;D)'!$C$18</f>
        <v>0.3882570839</v>
      </c>
      <c r="I2699" s="371">
        <f>I2698*'Assumptions (T&amp;D)'!$C$18</f>
        <v>0.5508943692</v>
      </c>
      <c r="J2699" s="371">
        <f>J2698*'Assumptions (T&amp;D)'!$C$18</f>
        <v>0.5643412236</v>
      </c>
      <c r="K2699" s="371">
        <f>K2698*'Assumptions (T&amp;D)'!$C$18</f>
        <v>0.5255820998</v>
      </c>
      <c r="L2699" s="371">
        <f>L2698*'Assumptions (T&amp;D)'!$C$18</f>
        <v>0.4835461431</v>
      </c>
      <c r="M2699" s="371">
        <f>M2698*'Assumptions (T&amp;D)'!$C$18</f>
        <v>0.6636709778</v>
      </c>
      <c r="N2699" s="371">
        <f>N2698*'Assumptions (T&amp;D)'!$C$18</f>
        <v>0.75887411</v>
      </c>
      <c r="O2699" s="371">
        <f>O2698*'Assumptions (T&amp;D)'!$C$18</f>
        <v>0.8116904248</v>
      </c>
      <c r="P2699" s="371">
        <f>P2698*'Assumptions (T&amp;D)'!$C$18</f>
        <v>0.9577791868</v>
      </c>
      <c r="Q2699" s="371">
        <f>Q2698*'Assumptions (T&amp;D)'!$C$18</f>
        <v>0.8598291918</v>
      </c>
      <c r="R2699" s="371">
        <f>R2698*'Assumptions (T&amp;D)'!$C$18</f>
        <v>0.8582970423</v>
      </c>
      <c r="S2699" s="371">
        <f>S2698*'Assumptions (T&amp;D)'!$C$18</f>
        <v>0.8814981996</v>
      </c>
      <c r="T2699" s="371">
        <f>T2698*'Assumptions (T&amp;D)'!$C$18</f>
        <v>0.9360708363</v>
      </c>
      <c r="U2699" s="371">
        <f>U2698*'Assumptions (T&amp;D)'!$C$18</f>
        <v>0.9478946687</v>
      </c>
      <c r="V2699" s="371">
        <f>V2698*'Assumptions (T&amp;D)'!$C$18</f>
        <v>0.98249928</v>
      </c>
      <c r="W2699" s="371">
        <f>W2698*'Assumptions (T&amp;D)'!$C$18</f>
        <v>1.001901647</v>
      </c>
      <c r="X2699" s="371">
        <f>X2698*'Assumptions (T&amp;D)'!$C$18</f>
        <v>1.076056748</v>
      </c>
      <c r="Y2699" s="371">
        <f>Y2698*'Assumptions (T&amp;D)'!$C$18</f>
        <v>1.105932497</v>
      </c>
      <c r="Z2699" s="371">
        <f>Z2698*'Assumptions (T&amp;D)'!$C$18</f>
        <v>1.136568575</v>
      </c>
      <c r="AA2699" s="371">
        <f>AA2698*'Assumptions (T&amp;D)'!$C$18</f>
        <v>1.167983359</v>
      </c>
      <c r="AB2699" s="371">
        <f>AB2698*'Assumptions (T&amp;D)'!$C$18</f>
        <v>1.200195657</v>
      </c>
      <c r="AC2699" s="371">
        <f>AC2698*'Assumptions (T&amp;D)'!$C$18</f>
        <v>1.233224718</v>
      </c>
      <c r="AD2699" s="371">
        <f>AD2698*'Assumptions (T&amp;D)'!$C$18</f>
        <v>1.267090238</v>
      </c>
      <c r="AE2699" s="371">
        <f>AE2698*'Assumptions (T&amp;D)'!$C$18</f>
        <v>1.302309309</v>
      </c>
      <c r="AF2699" s="371">
        <f>AF2698*'Assumptions (T&amp;D)'!$C$18</f>
        <v>1.337411747</v>
      </c>
      <c r="AG2699" s="371">
        <f>AG2698*'Assumptions (T&amp;D)'!$C$18</f>
        <v>1.373909469</v>
      </c>
      <c r="AH2699" s="371">
        <f>AH2698*'Assumptions (T&amp;D)'!$C$18</f>
        <v>1.411327136</v>
      </c>
      <c r="AI2699" s="371">
        <f>AI2698*'Assumptions (T&amp;D)'!$C$18</f>
        <v>1.457747379</v>
      </c>
      <c r="AJ2699" s="371">
        <f>AJ2698*'Assumptions (T&amp;D)'!$C$18</f>
        <v>1.489011221</v>
      </c>
      <c r="AK2699" s="371">
        <f>AK2698*'Assumptions (T&amp;D)'!$C$18</f>
        <v>1.529323394</v>
      </c>
      <c r="AL2699" s="371">
        <f>AL2698*'Assumptions (T&amp;D)'!$C$18</f>
        <v>1.570647047</v>
      </c>
      <c r="AM2699" s="371">
        <f>AM2698*'Assumptions (T&amp;D)'!$C$18</f>
        <v>1.613006406</v>
      </c>
      <c r="AN2699" s="371">
        <f>AN2698*'Assumptions (T&amp;D)'!$C$18</f>
        <v>1.656426265</v>
      </c>
      <c r="AO2699" s="371">
        <f>AO2698*'Assumptions (T&amp;D)'!$C$18</f>
        <v>1.700931987</v>
      </c>
      <c r="AP2699" s="371">
        <f>AP2698*'Assumptions (T&amp;D)'!$C$18</f>
        <v>1.746549528</v>
      </c>
      <c r="AQ2699" s="371">
        <f>AQ2698*'Assumptions (T&amp;D)'!$C$18</f>
        <v>1.793305442</v>
      </c>
      <c r="AR2699" s="371">
        <f>AR2698*'Assumptions (T&amp;D)'!$C$18</f>
        <v>1.841226903</v>
      </c>
      <c r="AS2699" s="371">
        <f>AS2698*'Assumptions (T&amp;D)'!$C$18</f>
        <v>1.890341709</v>
      </c>
      <c r="AT2699" s="371">
        <f>AT2698*'Assumptions (T&amp;D)'!$C$18</f>
        <v>1.940678304</v>
      </c>
      <c r="AU2699" s="371">
        <f>AU2698*'Assumptions (T&amp;D)'!$C$18</f>
        <v>2.070785269</v>
      </c>
      <c r="AV2699" s="371">
        <f>AV2698*'Assumptions (T&amp;D)'!$C$18</f>
        <v>2.045133944</v>
      </c>
      <c r="AW2699" s="371">
        <f>AW2698*'Assumptions (T&amp;D)'!$C$18</f>
        <v>2.099313226</v>
      </c>
      <c r="AX2699" s="371">
        <f>AX2698*'Assumptions (T&amp;D)'!$C$18</f>
        <v>2.154834803</v>
      </c>
      <c r="AY2699" s="371">
        <f>AY2698*'Assumptions (T&amp;D)'!$C$18</f>
        <v>2.211730563</v>
      </c>
      <c r="AZ2699" s="371">
        <f>AZ2698*'Assumptions (T&amp;D)'!$C$18</f>
        <v>2.334788415</v>
      </c>
      <c r="BA2699" s="371">
        <f>BA2698*'Assumptions (T&amp;D)'!$C$18</f>
        <v>2.380895747</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0.4599506512</v>
      </c>
      <c r="D2700" s="371">
        <f>D2698*'Assumptions (T&amp;D)'!$C$19</f>
        <v>0.6991372436</v>
      </c>
      <c r="E2700" s="371">
        <f>E2698*'Assumptions (T&amp;D)'!$C$19</f>
        <v>0.6211337652</v>
      </c>
      <c r="F2700" s="371">
        <f>F2698*'Assumptions (T&amp;D)'!$C$19</f>
        <v>0.6321581438</v>
      </c>
      <c r="G2700" s="371">
        <f>G2698*'Assumptions (T&amp;D)'!$C$19</f>
        <v>0.7287249785</v>
      </c>
      <c r="H2700" s="371">
        <f>H2698*'Assumptions (T&amp;D)'!$C$19</f>
        <v>0.5823856259</v>
      </c>
      <c r="I2700" s="371">
        <f>I2698*'Assumptions (T&amp;D)'!$C$19</f>
        <v>0.8263415538</v>
      </c>
      <c r="J2700" s="371">
        <f>J2698*'Assumptions (T&amp;D)'!$C$19</f>
        <v>0.8465118355</v>
      </c>
      <c r="K2700" s="371">
        <f>K2698*'Assumptions (T&amp;D)'!$C$19</f>
        <v>0.7883731496</v>
      </c>
      <c r="L2700" s="371">
        <f>L2698*'Assumptions (T&amp;D)'!$C$19</f>
        <v>0.7253192146</v>
      </c>
      <c r="M2700" s="371">
        <f>M2698*'Assumptions (T&amp;D)'!$C$19</f>
        <v>0.9955064666</v>
      </c>
      <c r="N2700" s="371">
        <f>N2698*'Assumptions (T&amp;D)'!$C$19</f>
        <v>1.138311165</v>
      </c>
      <c r="O2700" s="371">
        <f>O2698*'Assumptions (T&amp;D)'!$C$19</f>
        <v>1.217535637</v>
      </c>
      <c r="P2700" s="371">
        <f>P2698*'Assumptions (T&amp;D)'!$C$19</f>
        <v>1.43666878</v>
      </c>
      <c r="Q2700" s="371">
        <f>Q2698*'Assumptions (T&amp;D)'!$C$19</f>
        <v>1.289743788</v>
      </c>
      <c r="R2700" s="371">
        <f>R2698*'Assumptions (T&amp;D)'!$C$19</f>
        <v>1.287445563</v>
      </c>
      <c r="S2700" s="371">
        <f>S2698*'Assumptions (T&amp;D)'!$C$19</f>
        <v>1.322247299</v>
      </c>
      <c r="T2700" s="371">
        <f>T2698*'Assumptions (T&amp;D)'!$C$19</f>
        <v>1.404106254</v>
      </c>
      <c r="U2700" s="371">
        <f>U2698*'Assumptions (T&amp;D)'!$C$19</f>
        <v>1.421842003</v>
      </c>
      <c r="V2700" s="371">
        <f>V2698*'Assumptions (T&amp;D)'!$C$19</f>
        <v>1.47374892</v>
      </c>
      <c r="W2700" s="371">
        <f>W2698*'Assumptions (T&amp;D)'!$C$19</f>
        <v>1.50285247</v>
      </c>
      <c r="X2700" s="371">
        <f>X2698*'Assumptions (T&amp;D)'!$C$19</f>
        <v>1.614085121</v>
      </c>
      <c r="Y2700" s="371">
        <f>Y2698*'Assumptions (T&amp;D)'!$C$19</f>
        <v>1.658898746</v>
      </c>
      <c r="Z2700" s="371">
        <f>Z2698*'Assumptions (T&amp;D)'!$C$19</f>
        <v>1.704852862</v>
      </c>
      <c r="AA2700" s="371">
        <f>AA2698*'Assumptions (T&amp;D)'!$C$19</f>
        <v>1.751975038</v>
      </c>
      <c r="AB2700" s="371">
        <f>AB2698*'Assumptions (T&amp;D)'!$C$19</f>
        <v>1.800293486</v>
      </c>
      <c r="AC2700" s="371">
        <f>AC2698*'Assumptions (T&amp;D)'!$C$19</f>
        <v>1.849837077</v>
      </c>
      <c r="AD2700" s="371">
        <f>AD2698*'Assumptions (T&amp;D)'!$C$19</f>
        <v>1.900635357</v>
      </c>
      <c r="AE2700" s="371">
        <f>AE2698*'Assumptions (T&amp;D)'!$C$19</f>
        <v>1.953463963</v>
      </c>
      <c r="AF2700" s="371">
        <f>AF2698*'Assumptions (T&amp;D)'!$C$19</f>
        <v>2.006117621</v>
      </c>
      <c r="AG2700" s="371">
        <f>AG2698*'Assumptions (T&amp;D)'!$C$19</f>
        <v>2.060864203</v>
      </c>
      <c r="AH2700" s="371">
        <f>AH2698*'Assumptions (T&amp;D)'!$C$19</f>
        <v>2.116990704</v>
      </c>
      <c r="AI2700" s="371">
        <f>AI2698*'Assumptions (T&amp;D)'!$C$19</f>
        <v>2.186621068</v>
      </c>
      <c r="AJ2700" s="371">
        <f>AJ2698*'Assumptions (T&amp;D)'!$C$19</f>
        <v>2.233516831</v>
      </c>
      <c r="AK2700" s="371">
        <f>AK2698*'Assumptions (T&amp;D)'!$C$19</f>
        <v>2.293985091</v>
      </c>
      <c r="AL2700" s="371">
        <f>AL2698*'Assumptions (T&amp;D)'!$C$19</f>
        <v>2.35597057</v>
      </c>
      <c r="AM2700" s="371">
        <f>AM2698*'Assumptions (T&amp;D)'!$C$19</f>
        <v>2.41950961</v>
      </c>
      <c r="AN2700" s="371">
        <f>AN2698*'Assumptions (T&amp;D)'!$C$19</f>
        <v>2.484639397</v>
      </c>
      <c r="AO2700" s="371">
        <f>AO2698*'Assumptions (T&amp;D)'!$C$19</f>
        <v>2.55139798</v>
      </c>
      <c r="AP2700" s="371">
        <f>AP2698*'Assumptions (T&amp;D)'!$C$19</f>
        <v>2.619824291</v>
      </c>
      <c r="AQ2700" s="371">
        <f>AQ2698*'Assumptions (T&amp;D)'!$C$19</f>
        <v>2.689958164</v>
      </c>
      <c r="AR2700" s="371">
        <f>AR2698*'Assumptions (T&amp;D)'!$C$19</f>
        <v>2.761840354</v>
      </c>
      <c r="AS2700" s="371">
        <f>AS2698*'Assumptions (T&amp;D)'!$C$19</f>
        <v>2.835512563</v>
      </c>
      <c r="AT2700" s="371">
        <f>AT2698*'Assumptions (T&amp;D)'!$C$19</f>
        <v>2.911017456</v>
      </c>
      <c r="AU2700" s="371">
        <f>AU2698*'Assumptions (T&amp;D)'!$C$19</f>
        <v>3.106177903</v>
      </c>
      <c r="AV2700" s="371">
        <f>AV2698*'Assumptions (T&amp;D)'!$C$19</f>
        <v>3.067700916</v>
      </c>
      <c r="AW2700" s="371">
        <f>AW2698*'Assumptions (T&amp;D)'!$C$19</f>
        <v>3.148969839</v>
      </c>
      <c r="AX2700" s="371">
        <f>AX2698*'Assumptions (T&amp;D)'!$C$19</f>
        <v>3.232252205</v>
      </c>
      <c r="AY2700" s="371">
        <f>AY2698*'Assumptions (T&amp;D)'!$C$19</f>
        <v>3.317595844</v>
      </c>
      <c r="AZ2700" s="371">
        <f>AZ2698*'Assumptions (T&amp;D)'!$C$19</f>
        <v>3.502182622</v>
      </c>
      <c r="BA2700" s="371">
        <f>BA2698*'Assumptions (T&amp;D)'!$C$19</f>
        <v>3.571343621</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-0.01447959435</v>
      </c>
      <c r="D2701" s="372">
        <f t="array" ref="D2701">SUM(IF(ISERROR(D2702:D2752),"",D2702:D2752))</f>
        <v>-0.03717674425</v>
      </c>
      <c r="E2701" s="372">
        <f t="array" ref="E2701">SUM(IF(ISERROR(E2702:E2752),"",E2702:E2752))</f>
        <v>-0.05849640028</v>
      </c>
      <c r="F2701" s="372">
        <f t="array" ref="F2701">SUM(IF(ISERROR(F2702:F2752),"",F2702:F2752))</f>
        <v>-0.08117579574</v>
      </c>
      <c r="G2701" s="372">
        <f t="array" ref="G2701">SUM(IF(ISERROR(G2702:G2752),"",G2702:G2752))</f>
        <v>-0.1079724595</v>
      </c>
      <c r="H2701" s="372">
        <f t="array" ref="H2701">SUM(IF(ISERROR(H2702:H2752),"",H2702:H2752))</f>
        <v>-0.1314350912</v>
      </c>
      <c r="I2701" s="372">
        <f t="array" ref="I2701">SUM(IF(ISERROR(I2702:I2752),"",I2702:I2752))</f>
        <v>-0.1636921151</v>
      </c>
      <c r="J2701" s="372">
        <f t="array" ref="J2701">SUM(IF(ISERROR(J2702:J2752),"",J2702:J2752))</f>
        <v>-0.1981163234</v>
      </c>
      <c r="K2701" s="372">
        <f t="array" ref="K2701">SUM(IF(ISERROR(K2702:K2752),"",K2702:K2752))</f>
        <v>-0.2323454317</v>
      </c>
      <c r="L2701" s="372">
        <f t="array" ref="L2701">SUM(IF(ISERROR(L2702:L2752),"",L2702:L2752))</f>
        <v>-0.2662154371</v>
      </c>
      <c r="M2701" s="372">
        <f t="array" ref="M2701">SUM(IF(ISERROR(M2702:M2752),"",M2702:M2752))</f>
        <v>-0.3101999669</v>
      </c>
      <c r="N2701" s="372">
        <f t="array" ref="N2701">SUM(IF(ISERROR(N2702:N2752),"",N2702:N2752))</f>
        <v>-0.3607693616</v>
      </c>
      <c r="O2701" s="372">
        <f t="array" ref="O2701">SUM(IF(ISERROR(O2702:O2752),"",O2702:O2752))</f>
        <v>-0.416234849</v>
      </c>
      <c r="P2701" s="372">
        <f t="array" ref="P2701">SUM(IF(ISERROR(P2702:P2752),"",P2702:P2752))</f>
        <v>-0.481233424</v>
      </c>
      <c r="Q2701" s="372">
        <f t="array" ref="Q2701">SUM(IF(ISERROR(Q2702:Q2752),"",Q2702:Q2752))</f>
        <v>-0.5446941215</v>
      </c>
      <c r="R2701" s="372">
        <f t="array" ref="R2701">SUM(IF(ISERROR(R2702:R2752),"",R2702:R2752))</f>
        <v>-0.5820521539</v>
      </c>
      <c r="S2701" s="372">
        <f t="array" ref="S2701">SUM(IF(ISERROR(S2702:S2752),"",S2702:S2752))</f>
        <v>-0.607176261</v>
      </c>
      <c r="T2701" s="372">
        <f t="array" ref="T2701">SUM(IF(ISERROR(T2702:T2752),"",T2702:T2752))</f>
        <v>-0.6409964636</v>
      </c>
      <c r="U2701" s="372">
        <f t="array" ref="U2701">SUM(IF(ISERROR(U2702:U2752),"",U2702:U2752))</f>
        <v>-0.6762852995</v>
      </c>
      <c r="V2701" s="372">
        <f t="array" ref="V2701">SUM(IF(ISERROR(V2702:V2752),"",V2702:V2752))</f>
        <v>-0.7087864774</v>
      </c>
      <c r="W2701" s="372">
        <f t="array" ref="W2701">SUM(IF(ISERROR(W2702:W2752),"",W2702:W2752))</f>
        <v>-0.7529886159</v>
      </c>
      <c r="X2701" s="372">
        <f t="array" ref="X2701">SUM(IF(ISERROR(X2702:X2752),"",X2702:X2752))</f>
        <v>-0.7873868559</v>
      </c>
      <c r="Y2701" s="372">
        <f t="array" ref="Y2701">SUM(IF(ISERROR(Y2702:Y2752),"",Y2702:Y2752))</f>
        <v>-0.8235560778</v>
      </c>
      <c r="Z2701" s="372">
        <f t="array" ref="Z2701">SUM(IF(ISERROR(Z2702:Z2752),"",Z2702:Z2752))</f>
        <v>-0.8665613162</v>
      </c>
      <c r="AA2701" s="372">
        <f t="array" ref="AA2701">SUM(IF(ISERROR(AA2702:AA2752),"",AA2702:AA2752))</f>
        <v>-0.9170744386</v>
      </c>
      <c r="AB2701" s="372">
        <f t="array" ref="AB2701">SUM(IF(ISERROR(AB2702:AB2752),"",AB2702:AB2752))</f>
        <v>-0.954446407</v>
      </c>
      <c r="AC2701" s="372">
        <f t="array" ref="AC2701">SUM(IF(ISERROR(AC2702:AC2752),"",AC2702:AC2752))</f>
        <v>-0.986135465</v>
      </c>
      <c r="AD2701" s="372">
        <f t="array" ref="AD2701">SUM(IF(ISERROR(AD2702:AD2752),"",AD2702:AD2752))</f>
        <v>-1.0159261</v>
      </c>
      <c r="AE2701" s="372">
        <f t="array" ref="AE2701">SUM(IF(ISERROR(AE2702:AE2752),"",AE2702:AE2752))</f>
        <v>-1.034957182</v>
      </c>
      <c r="AF2701" s="372">
        <f t="array" ref="AF2701">SUM(IF(ISERROR(AF2702:AF2752),"",AF2702:AF2752))</f>
        <v>-1.065827751</v>
      </c>
      <c r="AG2701" s="372">
        <f t="array" ref="AG2701">SUM(IF(ISERROR(AG2702:AG2752),"",AG2702:AG2752))</f>
        <v>-1.100033264</v>
      </c>
      <c r="AH2701" s="372">
        <f t="array" ref="AH2701">SUM(IF(ISERROR(AH2702:AH2752),"",AH2702:AH2752))</f>
        <v>-1.135432803</v>
      </c>
      <c r="AI2701" s="372">
        <f t="array" ref="AI2701">SUM(IF(ISERROR(AI2702:AI2752),"",AI2702:AI2752))</f>
        <v>-1.169536654</v>
      </c>
      <c r="AJ2701" s="372">
        <f t="array" ref="AJ2701">SUM(IF(ISERROR(AJ2702:AJ2752),"",AJ2702:AJ2752))</f>
        <v>-1.205616786</v>
      </c>
      <c r="AK2701" s="372">
        <f t="array" ref="AK2701">SUM(IF(ISERROR(AK2702:AK2752),"",AK2702:AK2752))</f>
        <v>-1.242036522</v>
      </c>
      <c r="AL2701" s="372">
        <f t="array" ref="AL2701">SUM(IF(ISERROR(AL2702:AL2752),"",AL2702:AL2752))</f>
        <v>-1.280299732</v>
      </c>
      <c r="AM2701" s="372">
        <f t="array" ref="AM2701">SUM(IF(ISERROR(AM2702:AM2752),"",AM2702:AM2752))</f>
        <v>-1.315356646</v>
      </c>
      <c r="AN2701" s="372">
        <f t="array" ref="AN2701">SUM(IF(ISERROR(AN2702:AN2752),"",AN2702:AN2752))</f>
        <v>-1.351299233</v>
      </c>
      <c r="AO2701" s="372">
        <f t="array" ref="AO2701">SUM(IF(ISERROR(AO2702:AO2752),"",AO2702:AO2752))</f>
        <v>-1.38814882</v>
      </c>
      <c r="AP2701" s="372">
        <f t="array" ref="AP2701">SUM(IF(ISERROR(AP2702:AP2752),"",AP2702:AP2752))</f>
        <v>-1.42592723</v>
      </c>
      <c r="AQ2701" s="372">
        <f t="array" ref="AQ2701">SUM(IF(ISERROR(AQ2702:AQ2752),"",AQ2702:AQ2752))</f>
        <v>-1.464656797</v>
      </c>
      <c r="AR2701" s="372">
        <f t="array" ref="AR2701">SUM(IF(ISERROR(AR2702:AR2752),"",AR2702:AR2752))</f>
        <v>-1.504360373</v>
      </c>
      <c r="AS2701" s="372">
        <f t="array" ref="AS2701">SUM(IF(ISERROR(AS2702:AS2752),"",AS2702:AS2752))</f>
        <v>-1.545061346</v>
      </c>
      <c r="AT2701" s="372">
        <f t="array" ref="AT2701">SUM(IF(ISERROR(AT2702:AT2752),"",AT2702:AT2752))</f>
        <v>-1.586736576</v>
      </c>
      <c r="AU2701" s="372">
        <f t="array" ref="AU2701">SUM(IF(ISERROR(AU2702:AU2752),"",AU2702:AU2752))</f>
        <v>-1.633210235</v>
      </c>
      <c r="AV2701" s="372">
        <f t="array" ref="AV2701">SUM(IF(ISERROR(AV2702:AV2752),"",AV2702:AV2752))</f>
        <v>-1.677223003</v>
      </c>
      <c r="AW2701" s="372">
        <f t="array" ref="AW2701">SUM(IF(ISERROR(AW2702:AW2752),"",AW2702:AW2752))</f>
        <v>-1.72234054</v>
      </c>
      <c r="AX2701" s="372">
        <f t="array" ref="AX2701">SUM(IF(ISERROR(AX2702:AX2752),"",AX2702:AX2752))</f>
        <v>-1.767825974</v>
      </c>
      <c r="AY2701" s="372">
        <f t="array" ref="AY2701">SUM(IF(ISERROR(AY2702:AY2752),"",AY2702:AY2752))</f>
        <v>-1.815197302</v>
      </c>
      <c r="AZ2701" s="372">
        <f t="array" ref="AZ2701">SUM(IF(ISERROR(AZ2702:AZ2752),"",AZ2702:AZ2752))</f>
        <v>-1.866811285</v>
      </c>
      <c r="BA2701" s="372">
        <f t="array" ref="BA2701">SUM(IF(ISERROR(BA2702:BA2752),"",BA2702:BA2752))</f>
        <v>-1.919139949</v>
      </c>
      <c r="BB2701" s="372">
        <f t="array" ref="BB2701">SUM(IF(ISERROR(BB2702:BB2752),"",BB2702:BB2752))</f>
        <v>-1.8575133</v>
      </c>
      <c r="BC2701" s="372">
        <f t="array" ref="BC2701">SUM(IF(ISERROR(BC2702:BC2752),"",BC2702:BC2752))</f>
        <v>-1.788846607</v>
      </c>
      <c r="BD2701" s="372">
        <f t="array" ref="BD2701">SUM(IF(ISERROR(BD2702:BD2752),"",BD2702:BD2752))</f>
        <v>-1.712702613</v>
      </c>
      <c r="BE2701" s="372">
        <f t="array" ref="BE2701">SUM(IF(ISERROR(BE2702:BE2752),"",BE2702:BE2752))</f>
        <v>-1.628620835</v>
      </c>
      <c r="BF2701" s="372">
        <f t="array" ref="BF2701">SUM(IF(ISERROR(BF2702:BF2752),"",BF2702:BF2752))</f>
        <v>-1.536116399</v>
      </c>
      <c r="BG2701" s="372">
        <f t="array" ref="BG2701">SUM(IF(ISERROR(BG2702:BG2752),"",BG2702:BG2752))</f>
        <v>-1.434678827</v>
      </c>
      <c r="BH2701" s="372">
        <f t="array" ref="BH2701">SUM(IF(ISERROR(BH2702:BH2752),"",BH2702:BH2752))</f>
        <v>-1.32377076</v>
      </c>
      <c r="BI2701" s="372">
        <f t="array" ref="BI2701">SUM(IF(ISERROR(BI2702:BI2752),"",BI2702:BI2752))</f>
        <v>-1.20282662</v>
      </c>
      <c r="BJ2701" s="372">
        <f t="array" ref="BJ2701">SUM(IF(ISERROR(BJ2702:BJ2752),"",BJ2702:BJ2752))</f>
        <v>-1.063813755</v>
      </c>
      <c r="BK2701" s="372">
        <f t="array" ref="BK2701">SUM(IF(ISERROR(BK2702:BK2752),"",BK2702:BK2752))</f>
        <v>-0.9206275012</v>
      </c>
      <c r="BL2701" s="372">
        <f t="array" ref="BL2701">SUM(IF(ISERROR(BL2702:BL2752),"",BL2702:BL2752))</f>
        <v>-0.7655079772</v>
      </c>
      <c r="BM2701" s="372">
        <f t="array" ref="BM2701">SUM(IF(ISERROR(BM2702:BM2752),"",BM2702:BM2752))</f>
        <v>-0.5977612091</v>
      </c>
      <c r="BN2701" s="372">
        <f t="array" ref="BN2701">SUM(IF(ISERROR(BN2702:BN2752),"",BN2702:BN2752))</f>
        <v>-0.4166572386</v>
      </c>
      <c r="BO2701" s="372">
        <f t="array" ref="BO2701">SUM(IF(ISERROR(BO2702:BO2752),"",BO2702:BO2752))</f>
        <v>-0.2152946502</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-0.01447959435</v>
      </c>
      <c r="D2702" s="373">
        <f>PPMT('Assumptions (T&amp;D) old'!$B$100,Model!X$1,'Assumptions (T&amp;D) old'!$B$103,Model!$C$2699)</f>
        <v>-0.01516737508</v>
      </c>
      <c r="E2702" s="373">
        <f>PPMT('Assumptions (T&amp;D) old'!$B$100,Model!Y$1,'Assumptions (T&amp;D) old'!$B$103,Model!$C$2699)</f>
        <v>-0.0158878254</v>
      </c>
      <c r="F2702" s="373">
        <f>PPMT('Assumptions (T&amp;D) old'!$B$100,Model!Z$1,'Assumptions (T&amp;D) old'!$B$103,Model!$C$2699)</f>
        <v>-0.0166424971</v>
      </c>
      <c r="G2702" s="373">
        <f>PPMT('Assumptions (T&amp;D) old'!$B$100,Model!AA$1,'Assumptions (T&amp;D) old'!$B$103,Model!$C$2699)</f>
        <v>-0.01743301572</v>
      </c>
      <c r="H2702" s="373">
        <f>PPMT('Assumptions (T&amp;D) old'!$B$100,Model!AB$1,'Assumptions (T&amp;D) old'!$B$103,Model!$C$2699)</f>
        <v>-0.01826108396</v>
      </c>
      <c r="I2702" s="373">
        <f>PPMT('Assumptions (T&amp;D) old'!$B$100,Model!AC$1,'Assumptions (T&amp;D) old'!$B$103,Model!$C$2699)</f>
        <v>-0.01912848545</v>
      </c>
      <c r="J2702" s="373">
        <f>PPMT('Assumptions (T&amp;D) old'!$B$100,Model!AD$1,'Assumptions (T&amp;D) old'!$B$103,Model!$C$2699)</f>
        <v>-0.02003708851</v>
      </c>
      <c r="K2702" s="373">
        <f>PPMT('Assumptions (T&amp;D) old'!$B$100,Model!AE$1,'Assumptions (T&amp;D) old'!$B$103,Model!$C$2699)</f>
        <v>-0.02098885021</v>
      </c>
      <c r="L2702" s="373">
        <f>PPMT('Assumptions (T&amp;D) old'!$B$100,Model!AF$1,'Assumptions (T&amp;D) old'!$B$103,Model!$C$2699)</f>
        <v>-0.0219858206</v>
      </c>
      <c r="M2702" s="373">
        <f>PPMT('Assumptions (T&amp;D) old'!$B$100,Model!AG$1,'Assumptions (T&amp;D) old'!$B$103,Model!$C$2699)</f>
        <v>-0.02303014708</v>
      </c>
      <c r="N2702" s="373">
        <f>PPMT('Assumptions (T&amp;D) old'!$B$100,Model!AH$1,'Assumptions (T&amp;D) old'!$B$103,Model!$C$2699)</f>
        <v>-0.02412407906</v>
      </c>
      <c r="O2702" s="373">
        <f>PPMT('Assumptions (T&amp;D) old'!$B$100,Model!AI$1,'Assumptions (T&amp;D) old'!$B$103,Model!$C$2699)</f>
        <v>-0.02526997282</v>
      </c>
      <c r="P2702" s="373">
        <f>PPMT('Assumptions (T&amp;D) old'!$B$100,Model!AJ$1,'Assumptions (T&amp;D) old'!$B$103,Model!$C$2699)</f>
        <v>-0.02647029653</v>
      </c>
      <c r="Q2702" s="373">
        <f>PPMT('Assumptions (T&amp;D) old'!$B$100,Model!AK$1,'Assumptions (T&amp;D) old'!$B$103,Model!$C$2699)</f>
        <v>-0.02772763561</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-0.02200936917</v>
      </c>
      <c r="E2703" s="373">
        <f>PPMT('Assumptions (T&amp;D) old'!$B$100,Model!X$1,'Assumptions (T&amp;D) old'!$B$103,Model!$D$2699)</f>
        <v>-0.0230548142</v>
      </c>
      <c r="F2703" s="373">
        <f>PPMT('Assumptions (T&amp;D) old'!$B$100,Model!Y$1,'Assumptions (T&amp;D) old'!$B$103,Model!$D$2699)</f>
        <v>-0.02414991788</v>
      </c>
      <c r="G2703" s="373">
        <f>PPMT('Assumptions (T&amp;D) old'!$B$100,Model!Z$1,'Assumptions (T&amp;D) old'!$B$103,Model!$D$2699)</f>
        <v>-0.02529703898</v>
      </c>
      <c r="H2703" s="373">
        <f>PPMT('Assumptions (T&amp;D) old'!$B$100,Model!AA$1,'Assumptions (T&amp;D) old'!$B$103,Model!$D$2699)</f>
        <v>-0.02649864833</v>
      </c>
      <c r="I2703" s="373">
        <f>PPMT('Assumptions (T&amp;D) old'!$B$100,Model!AB$1,'Assumptions (T&amp;D) old'!$B$103,Model!$D$2699)</f>
        <v>-0.02775733413</v>
      </c>
      <c r="J2703" s="373">
        <f>PPMT('Assumptions (T&amp;D) old'!$B$100,Model!AC$1,'Assumptions (T&amp;D) old'!$B$103,Model!$D$2699)</f>
        <v>-0.0290758075</v>
      </c>
      <c r="K2703" s="373">
        <f>PPMT('Assumptions (T&amp;D) old'!$B$100,Model!AD$1,'Assumptions (T&amp;D) old'!$B$103,Model!$D$2699)</f>
        <v>-0.03045690835</v>
      </c>
      <c r="L2703" s="373">
        <f>PPMT('Assumptions (T&amp;D) old'!$B$100,Model!AE$1,'Assumptions (T&amp;D) old'!$B$103,Model!$D$2699)</f>
        <v>-0.0319036115</v>
      </c>
      <c r="M2703" s="373">
        <f>PPMT('Assumptions (T&amp;D) old'!$B$100,Model!AF$1,'Assumptions (T&amp;D) old'!$B$103,Model!$D$2699)</f>
        <v>-0.03341903305</v>
      </c>
      <c r="N2703" s="373">
        <f>PPMT('Assumptions (T&amp;D) old'!$B$100,Model!AG$1,'Assumptions (T&amp;D) old'!$B$103,Model!$D$2699)</f>
        <v>-0.03500643711</v>
      </c>
      <c r="O2703" s="373">
        <f>PPMT('Assumptions (T&amp;D) old'!$B$100,Model!AH$1,'Assumptions (T&amp;D) old'!$B$103,Model!$D$2699)</f>
        <v>-0.03666924288</v>
      </c>
      <c r="P2703" s="373">
        <f>PPMT('Assumptions (T&amp;D) old'!$B$100,Model!AI$1,'Assumptions (T&amp;D) old'!$B$103,Model!$D$2699)</f>
        <v>-0.03841103191</v>
      </c>
      <c r="Q2703" s="373">
        <f>PPMT('Assumptions (T&amp;D) old'!$B$100,Model!AJ$1,'Assumptions (T&amp;D) old'!$B$103,Model!$D$2699)</f>
        <v>-0.04023555593</v>
      </c>
      <c r="R2703" s="373">
        <f>PPMT('Assumptions (T&amp;D) old'!$B$100,Model!AK$1,'Assumptions (T&amp;D) old'!$B$103,Model!$D$2699)</f>
        <v>-0.04214674484</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-0.01955376067</v>
      </c>
      <c r="F2704" s="373">
        <f>PPMT('Assumptions (T&amp;D) old'!$B$100,Model!X$1,'Assumptions (T&amp;D) old'!$B$103,Model!$E$2699)</f>
        <v>-0.02048256431</v>
      </c>
      <c r="G2704" s="373">
        <f>PPMT('Assumptions (T&amp;D) old'!$B$100,Model!Y$1,'Assumptions (T&amp;D) old'!$B$103,Model!$E$2699)</f>
        <v>-0.02145548611</v>
      </c>
      <c r="H2704" s="373">
        <f>PPMT('Assumptions (T&amp;D) old'!$B$100,Model!Z$1,'Assumptions (T&amp;D) old'!$B$103,Model!$E$2699)</f>
        <v>-0.0224746217</v>
      </c>
      <c r="I2704" s="373">
        <f>PPMT('Assumptions (T&amp;D) old'!$B$100,Model!AA$1,'Assumptions (T&amp;D) old'!$B$103,Model!$E$2699)</f>
        <v>-0.02354216623</v>
      </c>
      <c r="J2704" s="373">
        <f>PPMT('Assumptions (T&amp;D) old'!$B$100,Model!AB$1,'Assumptions (T&amp;D) old'!$B$103,Model!$E$2699)</f>
        <v>-0.02466041913</v>
      </c>
      <c r="K2704" s="373">
        <f>PPMT('Assumptions (T&amp;D) old'!$B$100,Model!AC$1,'Assumptions (T&amp;D) old'!$B$103,Model!$E$2699)</f>
        <v>-0.02583178904</v>
      </c>
      <c r="L2704" s="373">
        <f>PPMT('Assumptions (T&amp;D) old'!$B$100,Model!AD$1,'Assumptions (T&amp;D) old'!$B$103,Model!$E$2699)</f>
        <v>-0.02705879902</v>
      </c>
      <c r="M2704" s="373">
        <f>PPMT('Assumptions (T&amp;D) old'!$B$100,Model!AE$1,'Assumptions (T&amp;D) old'!$B$103,Model!$E$2699)</f>
        <v>-0.02834409197</v>
      </c>
      <c r="N2704" s="373">
        <f>PPMT('Assumptions (T&amp;D) old'!$B$100,Model!AF$1,'Assumptions (T&amp;D) old'!$B$103,Model!$E$2699)</f>
        <v>-0.02969043634</v>
      </c>
      <c r="O2704" s="373">
        <f>PPMT('Assumptions (T&amp;D) old'!$B$100,Model!AG$1,'Assumptions (T&amp;D) old'!$B$103,Model!$E$2699)</f>
        <v>-0.03110073206</v>
      </c>
      <c r="P2704" s="373">
        <f>PPMT('Assumptions (T&amp;D) old'!$B$100,Model!AH$1,'Assumptions (T&amp;D) old'!$B$103,Model!$E$2699)</f>
        <v>-0.03257801684</v>
      </c>
      <c r="Q2704" s="373">
        <f>PPMT('Assumptions (T&amp;D) old'!$B$100,Model!AI$1,'Assumptions (T&amp;D) old'!$B$103,Model!$E$2699)</f>
        <v>-0.03412547264</v>
      </c>
      <c r="R2704" s="373">
        <f>PPMT('Assumptions (T&amp;D) old'!$B$100,Model!AJ$1,'Assumptions (T&amp;D) old'!$B$103,Model!$E$2699)</f>
        <v>-0.03574643259</v>
      </c>
      <c r="S2704" s="373">
        <f>PPMT('Assumptions (T&amp;D) old'!$B$100,Model!AK$1,'Assumptions (T&amp;D) old'!$B$103,Model!$E$2699)</f>
        <v>-0.03744438814</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-0.01990081645</v>
      </c>
      <c r="G2705" s="373">
        <f>PPMT('Assumptions (T&amp;D) old'!$B$100,Model!X$1,'Assumptions (T&amp;D) old'!$B$103,Model!$F$2699)</f>
        <v>-0.02084610523</v>
      </c>
      <c r="H2705" s="373">
        <f>PPMT('Assumptions (T&amp;D) old'!$B$100,Model!Y$1,'Assumptions (T&amp;D) old'!$B$103,Model!$F$2699)</f>
        <v>-0.02183629523</v>
      </c>
      <c r="I2705" s="373">
        <f>PPMT('Assumptions (T&amp;D) old'!$B$100,Model!Z$1,'Assumptions (T&amp;D) old'!$B$103,Model!$F$2699)</f>
        <v>-0.02287351926</v>
      </c>
      <c r="J2705" s="373">
        <f>PPMT('Assumptions (T&amp;D) old'!$B$100,Model!AA$1,'Assumptions (T&amp;D) old'!$B$103,Model!$F$2699)</f>
        <v>-0.02396001142</v>
      </c>
      <c r="K2705" s="373">
        <f>PPMT('Assumptions (T&amp;D) old'!$B$100,Model!AB$1,'Assumptions (T&amp;D) old'!$B$103,Model!$F$2699)</f>
        <v>-0.02509811196</v>
      </c>
      <c r="L2705" s="373">
        <f>PPMT('Assumptions (T&amp;D) old'!$B$100,Model!AC$1,'Assumptions (T&amp;D) old'!$B$103,Model!$F$2699)</f>
        <v>-0.02629027228</v>
      </c>
      <c r="M2705" s="373">
        <f>PPMT('Assumptions (T&amp;D) old'!$B$100,Model!AD$1,'Assumptions (T&amp;D) old'!$B$103,Model!$F$2699)</f>
        <v>-0.02753906021</v>
      </c>
      <c r="N2705" s="373">
        <f>PPMT('Assumptions (T&amp;D) old'!$B$100,Model!AE$1,'Assumptions (T&amp;D) old'!$B$103,Model!$F$2699)</f>
        <v>-0.02884716557</v>
      </c>
      <c r="O2705" s="373">
        <f>PPMT('Assumptions (T&amp;D) old'!$B$100,Model!AF$1,'Assumptions (T&amp;D) old'!$B$103,Model!$F$2699)</f>
        <v>-0.03021740594</v>
      </c>
      <c r="P2705" s="373">
        <f>PPMT('Assumptions (T&amp;D) old'!$B$100,Model!AG$1,'Assumptions (T&amp;D) old'!$B$103,Model!$F$2699)</f>
        <v>-0.03165273272</v>
      </c>
      <c r="Q2705" s="373">
        <f>PPMT('Assumptions (T&amp;D) old'!$B$100,Model!AH$1,'Assumptions (T&amp;D) old'!$B$103,Model!$F$2699)</f>
        <v>-0.03315623753</v>
      </c>
      <c r="R2705" s="373">
        <f>PPMT('Assumptions (T&amp;D) old'!$B$100,Model!AI$1,'Assumptions (T&amp;D) old'!$B$103,Model!$F$2699)</f>
        <v>-0.03473115881</v>
      </c>
      <c r="S2705" s="373">
        <f>PPMT('Assumptions (T&amp;D) old'!$B$100,Model!AJ$1,'Assumptions (T&amp;D) old'!$B$103,Model!$F$2699)</f>
        <v>-0.03638088885</v>
      </c>
      <c r="T2705" s="373">
        <f>PPMT('Assumptions (T&amp;D) old'!$B$100,Model!AK$1,'Assumptions (T&amp;D) old'!$B$103,Model!$F$2699)</f>
        <v>-0.03810898107</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-0.02294081344</v>
      </c>
      <c r="H2706" s="373">
        <f>PPMT('Assumptions (T&amp;D) old'!$B$100,Model!X$1,'Assumptions (T&amp;D) old'!$B$103,Model!$G$2699)</f>
        <v>-0.02403050208</v>
      </c>
      <c r="I2706" s="373">
        <f>PPMT('Assumptions (T&amp;D) old'!$B$100,Model!Y$1,'Assumptions (T&amp;D) old'!$B$103,Model!$G$2699)</f>
        <v>-0.02517195093</v>
      </c>
      <c r="J2706" s="373">
        <f>PPMT('Assumptions (T&amp;D) old'!$B$100,Model!Z$1,'Assumptions (T&amp;D) old'!$B$103,Model!$G$2699)</f>
        <v>-0.0263676186</v>
      </c>
      <c r="K2706" s="373">
        <f>PPMT('Assumptions (T&amp;D) old'!$B$100,Model!AA$1,'Assumptions (T&amp;D) old'!$B$103,Model!$G$2699)</f>
        <v>-0.02762008048</v>
      </c>
      <c r="L2706" s="373">
        <f>PPMT('Assumptions (T&amp;D) old'!$B$100,Model!AB$1,'Assumptions (T&amp;D) old'!$B$103,Model!$G$2699)</f>
        <v>-0.0289320343</v>
      </c>
      <c r="M2706" s="373">
        <f>PPMT('Assumptions (T&amp;D) old'!$B$100,Model!AC$1,'Assumptions (T&amp;D) old'!$B$103,Model!$G$2699)</f>
        <v>-0.03030630593</v>
      </c>
      <c r="N2706" s="373">
        <f>PPMT('Assumptions (T&amp;D) old'!$B$100,Model!AD$1,'Assumptions (T&amp;D) old'!$B$103,Model!$G$2699)</f>
        <v>-0.03174585546</v>
      </c>
      <c r="O2706" s="373">
        <f>PPMT('Assumptions (T&amp;D) old'!$B$100,Model!AE$1,'Assumptions (T&amp;D) old'!$B$103,Model!$G$2699)</f>
        <v>-0.0332537836</v>
      </c>
      <c r="P2706" s="373">
        <f>PPMT('Assumptions (T&amp;D) old'!$B$100,Model!AF$1,'Assumptions (T&amp;D) old'!$B$103,Model!$G$2699)</f>
        <v>-0.03483333832</v>
      </c>
      <c r="Q2706" s="373">
        <f>PPMT('Assumptions (T&amp;D) old'!$B$100,Model!AG$1,'Assumptions (T&amp;D) old'!$B$103,Model!$G$2699)</f>
        <v>-0.03648792189</v>
      </c>
      <c r="R2706" s="373">
        <f>PPMT('Assumptions (T&amp;D) old'!$B$100,Model!AH$1,'Assumptions (T&amp;D) old'!$B$103,Model!$G$2699)</f>
        <v>-0.03822109818</v>
      </c>
      <c r="S2706" s="373">
        <f>PPMT('Assumptions (T&amp;D) old'!$B$100,Model!AI$1,'Assumptions (T&amp;D) old'!$B$103,Model!$G$2699)</f>
        <v>-0.04003660034</v>
      </c>
      <c r="T2706" s="373">
        <f>PPMT('Assumptions (T&amp;D) old'!$B$100,Model!AJ$1,'Assumptions (T&amp;D) old'!$B$103,Model!$G$2699)</f>
        <v>-0.04193833886</v>
      </c>
      <c r="U2706" s="373">
        <f>PPMT('Assumptions (T&amp;D) old'!$B$100,Model!AK$1,'Assumptions (T&amp;D) old'!$B$103,Model!$G$2699)</f>
        <v>-0.04393040995</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-0.01833393995</v>
      </c>
      <c r="I2707" s="373">
        <f>PPMT('Assumptions (T&amp;D) old'!$B$100,Model!X$1,'Assumptions (T&amp;D) old'!$B$103,Model!$H$2699)</f>
        <v>-0.01920480209</v>
      </c>
      <c r="J2707" s="373">
        <f>PPMT('Assumptions (T&amp;D) old'!$B$100,Model!Y$1,'Assumptions (T&amp;D) old'!$B$103,Model!$H$2699)</f>
        <v>-0.02011703019</v>
      </c>
      <c r="K2707" s="373">
        <f>PPMT('Assumptions (T&amp;D) old'!$B$100,Model!Z$1,'Assumptions (T&amp;D) old'!$B$103,Model!$H$2699)</f>
        <v>-0.02107258913</v>
      </c>
      <c r="L2707" s="373">
        <f>PPMT('Assumptions (T&amp;D) old'!$B$100,Model!AA$1,'Assumptions (T&amp;D) old'!$B$103,Model!$H$2699)</f>
        <v>-0.02207353711</v>
      </c>
      <c r="M2707" s="373">
        <f>PPMT('Assumptions (T&amp;D) old'!$B$100,Model!AB$1,'Assumptions (T&amp;D) old'!$B$103,Model!$H$2699)</f>
        <v>-0.02312203012</v>
      </c>
      <c r="N2707" s="373">
        <f>PPMT('Assumptions (T&amp;D) old'!$B$100,Model!AC$1,'Assumptions (T&amp;D) old'!$B$103,Model!$H$2699)</f>
        <v>-0.02422032655</v>
      </c>
      <c r="O2707" s="373">
        <f>PPMT('Assumptions (T&amp;D) old'!$B$100,Model!AD$1,'Assumptions (T&amp;D) old'!$B$103,Model!$H$2699)</f>
        <v>-0.02537079207</v>
      </c>
      <c r="P2707" s="373">
        <f>PPMT('Assumptions (T&amp;D) old'!$B$100,Model!AE$1,'Assumptions (T&amp;D) old'!$B$103,Model!$H$2699)</f>
        <v>-0.02657590469</v>
      </c>
      <c r="Q2707" s="373">
        <f>PPMT('Assumptions (T&amp;D) old'!$B$100,Model!AF$1,'Assumptions (T&amp;D) old'!$B$103,Model!$H$2699)</f>
        <v>-0.02783826016</v>
      </c>
      <c r="R2707" s="373">
        <f>PPMT('Assumptions (T&amp;D) old'!$B$100,Model!AG$1,'Assumptions (T&amp;D) old'!$B$103,Model!$H$2699)</f>
        <v>-0.02916057752</v>
      </c>
      <c r="S2707" s="373">
        <f>PPMT('Assumptions (T&amp;D) old'!$B$100,Model!AH$1,'Assumptions (T&amp;D) old'!$B$103,Model!$H$2699)</f>
        <v>-0.03054570495</v>
      </c>
      <c r="T2707" s="373">
        <f>PPMT('Assumptions (T&amp;D) old'!$B$100,Model!AI$1,'Assumptions (T&amp;D) old'!$B$103,Model!$H$2699)</f>
        <v>-0.03199662594</v>
      </c>
      <c r="U2707" s="373">
        <f>PPMT('Assumptions (T&amp;D) old'!$B$100,Model!AJ$1,'Assumptions (T&amp;D) old'!$B$103,Model!$H$2699)</f>
        <v>-0.03351646567</v>
      </c>
      <c r="V2707" s="373">
        <f>PPMT('Assumptions (T&amp;D) old'!$B$100,Model!AK$1,'Assumptions (T&amp;D) old'!$B$103,Model!$H$2699)</f>
        <v>-0.03510849779</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-0.02601385705</v>
      </c>
      <c r="J2708" s="373">
        <f>PPMT('Assumptions (T&amp;D) old'!$B$100,Model!X$1,'Assumptions (T&amp;D) old'!$B$103,Model!$I$2699)</f>
        <v>-0.02724951526</v>
      </c>
      <c r="K2708" s="373">
        <f>PPMT('Assumptions (T&amp;D) old'!$B$100,Model!Y$1,'Assumptions (T&amp;D) old'!$B$103,Model!$I$2699)</f>
        <v>-0.02854386724</v>
      </c>
      <c r="L2708" s="373">
        <f>PPMT('Assumptions (T&amp;D) old'!$B$100,Model!Z$1,'Assumptions (T&amp;D) old'!$B$103,Model!$I$2699)</f>
        <v>-0.02989970093</v>
      </c>
      <c r="M2708" s="373">
        <f>PPMT('Assumptions (T&amp;D) old'!$B$100,Model!AA$1,'Assumptions (T&amp;D) old'!$B$103,Model!$I$2699)</f>
        <v>-0.03131993673</v>
      </c>
      <c r="N2708" s="373">
        <f>PPMT('Assumptions (T&amp;D) old'!$B$100,Model!AB$1,'Assumptions (T&amp;D) old'!$B$103,Model!$I$2699)</f>
        <v>-0.03280763372</v>
      </c>
      <c r="O2708" s="373">
        <f>PPMT('Assumptions (T&amp;D) old'!$B$100,Model!AC$1,'Assumptions (T&amp;D) old'!$B$103,Model!$I$2699)</f>
        <v>-0.03436599632</v>
      </c>
      <c r="P2708" s="373">
        <f>PPMT('Assumptions (T&amp;D) old'!$B$100,Model!AD$1,'Assumptions (T&amp;D) old'!$B$103,Model!$I$2699)</f>
        <v>-0.03599838115</v>
      </c>
      <c r="Q2708" s="373">
        <f>PPMT('Assumptions (T&amp;D) old'!$B$100,Model!AE$1,'Assumptions (T&amp;D) old'!$B$103,Model!$I$2699)</f>
        <v>-0.03770830425</v>
      </c>
      <c r="R2708" s="373">
        <f>PPMT('Assumptions (T&amp;D) old'!$B$100,Model!AF$1,'Assumptions (T&amp;D) old'!$B$103,Model!$I$2699)</f>
        <v>-0.03949944871</v>
      </c>
      <c r="S2708" s="373">
        <f>PPMT('Assumptions (T&amp;D) old'!$B$100,Model!AG$1,'Assumptions (T&amp;D) old'!$B$103,Model!$I$2699)</f>
        <v>-0.04137567252</v>
      </c>
      <c r="T2708" s="373">
        <f>PPMT('Assumptions (T&amp;D) old'!$B$100,Model!AH$1,'Assumptions (T&amp;D) old'!$B$103,Model!$I$2699)</f>
        <v>-0.04334101696</v>
      </c>
      <c r="U2708" s="373">
        <f>PPMT('Assumptions (T&amp;D) old'!$B$100,Model!AI$1,'Assumptions (T&amp;D) old'!$B$103,Model!$I$2699)</f>
        <v>-0.04539971527</v>
      </c>
      <c r="V2708" s="373">
        <f>PPMT('Assumptions (T&amp;D) old'!$B$100,Model!AJ$1,'Assumptions (T&amp;D) old'!$B$103,Model!$I$2699)</f>
        <v>-0.04755620175</v>
      </c>
      <c r="W2708" s="373">
        <f>PPMT('Assumptions (T&amp;D) old'!$B$100,Model!AK$1,'Assumptions (T&amp;D) old'!$B$103,Model!$I$2699)</f>
        <v>-0.04981512133</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-0.02664883278</v>
      </c>
      <c r="K2709" s="373">
        <f>PPMT('Assumptions (T&amp;D) old'!$B$100,Model!X$1,'Assumptions (T&amp;D) old'!$B$103,Model!$J$2699)</f>
        <v>-0.02791465233</v>
      </c>
      <c r="L2709" s="373">
        <f>PPMT('Assumptions (T&amp;D) old'!$B$100,Model!Y$1,'Assumptions (T&amp;D) old'!$B$103,Model!$J$2699)</f>
        <v>-0.02924059832</v>
      </c>
      <c r="M2709" s="373">
        <f>PPMT('Assumptions (T&amp;D) old'!$B$100,Model!Z$1,'Assumptions (T&amp;D) old'!$B$103,Model!$J$2699)</f>
        <v>-0.03062952674</v>
      </c>
      <c r="N2709" s="373">
        <f>PPMT('Assumptions (T&amp;D) old'!$B$100,Model!AA$1,'Assumptions (T&amp;D) old'!$B$103,Model!$J$2699)</f>
        <v>-0.03208442926</v>
      </c>
      <c r="O2709" s="373">
        <f>PPMT('Assumptions (T&amp;D) old'!$B$100,Model!AB$1,'Assumptions (T&amp;D) old'!$B$103,Model!$J$2699)</f>
        <v>-0.03360843965</v>
      </c>
      <c r="P2709" s="373">
        <f>PPMT('Assumptions (T&amp;D) old'!$B$100,Model!AC$1,'Assumptions (T&amp;D) old'!$B$103,Model!$J$2699)</f>
        <v>-0.03520484053</v>
      </c>
      <c r="Q2709" s="373">
        <f>PPMT('Assumptions (T&amp;D) old'!$B$100,Model!AD$1,'Assumptions (T&amp;D) old'!$B$103,Model!$J$2699)</f>
        <v>-0.03687707046</v>
      </c>
      <c r="R2709" s="373">
        <f>PPMT('Assumptions (T&amp;D) old'!$B$100,Model!AE$1,'Assumptions (T&amp;D) old'!$B$103,Model!$J$2699)</f>
        <v>-0.0386287313</v>
      </c>
      <c r="S2709" s="373">
        <f>PPMT('Assumptions (T&amp;D) old'!$B$100,Model!AF$1,'Assumptions (T&amp;D) old'!$B$103,Model!$J$2699)</f>
        <v>-0.04046359604</v>
      </c>
      <c r="T2709" s="373">
        <f>PPMT('Assumptions (T&amp;D) old'!$B$100,Model!AG$1,'Assumptions (T&amp;D) old'!$B$103,Model!$J$2699)</f>
        <v>-0.04238561685</v>
      </c>
      <c r="U2709" s="373">
        <f>PPMT('Assumptions (T&amp;D) old'!$B$100,Model!AH$1,'Assumptions (T&amp;D) old'!$B$103,Model!$J$2699)</f>
        <v>-0.04439893365</v>
      </c>
      <c r="V2709" s="373">
        <f>PPMT('Assumptions (T&amp;D) old'!$B$100,Model!AI$1,'Assumptions (T&amp;D) old'!$B$103,Model!$J$2699)</f>
        <v>-0.046507883</v>
      </c>
      <c r="W2709" s="373">
        <f>PPMT('Assumptions (T&amp;D) old'!$B$100,Model!AJ$1,'Assumptions (T&amp;D) old'!$B$103,Model!$J$2699)</f>
        <v>-0.04871700744</v>
      </c>
      <c r="X2709" s="373">
        <f>PPMT('Assumptions (T&amp;D) old'!$B$100,Model!AK$1,'Assumptions (T&amp;D) old'!$B$103,Model!$J$2699)</f>
        <v>-0.0510310653</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-0.02481858298</v>
      </c>
      <c r="L2710" s="373">
        <f>PPMT('Assumptions (T&amp;D) old'!$B$100,Model!X$1,'Assumptions (T&amp;D) old'!$B$103,Model!$K$2699)</f>
        <v>-0.02599746567</v>
      </c>
      <c r="M2710" s="373">
        <f>PPMT('Assumptions (T&amp;D) old'!$B$100,Model!Y$1,'Assumptions (T&amp;D) old'!$B$103,Model!$K$2699)</f>
        <v>-0.02723234529</v>
      </c>
      <c r="N2710" s="373">
        <f>PPMT('Assumptions (T&amp;D) old'!$B$100,Model!Z$1,'Assumptions (T&amp;D) old'!$B$103,Model!$K$2699)</f>
        <v>-0.02852588169</v>
      </c>
      <c r="O2710" s="373">
        <f>PPMT('Assumptions (T&amp;D) old'!$B$100,Model!AA$1,'Assumptions (T&amp;D) old'!$B$103,Model!$K$2699)</f>
        <v>-0.02988086107</v>
      </c>
      <c r="P2710" s="373">
        <f>PPMT('Assumptions (T&amp;D) old'!$B$100,Model!AB$1,'Assumptions (T&amp;D) old'!$B$103,Model!$K$2699)</f>
        <v>-0.03130020197</v>
      </c>
      <c r="Q2710" s="373">
        <f>PPMT('Assumptions (T&amp;D) old'!$B$100,Model!AC$1,'Assumptions (T&amp;D) old'!$B$103,Model!$K$2699)</f>
        <v>-0.03278696156</v>
      </c>
      <c r="R2710" s="373">
        <f>PPMT('Assumptions (T&amp;D) old'!$B$100,Model!AD$1,'Assumptions (T&amp;D) old'!$B$103,Model!$K$2699)</f>
        <v>-0.03434434224</v>
      </c>
      <c r="S2710" s="373">
        <f>PPMT('Assumptions (T&amp;D) old'!$B$100,Model!AE$1,'Assumptions (T&amp;D) old'!$B$103,Model!$K$2699)</f>
        <v>-0.03597569849</v>
      </c>
      <c r="T2710" s="373">
        <f>PPMT('Assumptions (T&amp;D) old'!$B$100,Model!AF$1,'Assumptions (T&amp;D) old'!$B$103,Model!$K$2699)</f>
        <v>-0.03768454417</v>
      </c>
      <c r="U2710" s="373">
        <f>PPMT('Assumptions (T&amp;D) old'!$B$100,Model!AG$1,'Assumptions (T&amp;D) old'!$B$103,Model!$K$2699)</f>
        <v>-0.03947456002</v>
      </c>
      <c r="V2710" s="373">
        <f>PPMT('Assumptions (T&amp;D) old'!$B$100,Model!AH$1,'Assumptions (T&amp;D) old'!$B$103,Model!$K$2699)</f>
        <v>-0.04134960162</v>
      </c>
      <c r="W2710" s="373">
        <f>PPMT('Assumptions (T&amp;D) old'!$B$100,Model!AI$1,'Assumptions (T&amp;D) old'!$B$103,Model!$K$2699)</f>
        <v>-0.0433137077</v>
      </c>
      <c r="X2710" s="373">
        <f>PPMT('Assumptions (T&amp;D) old'!$B$100,Model!AJ$1,'Assumptions (T&amp;D) old'!$B$103,Model!$K$2699)</f>
        <v>-0.04537110881</v>
      </c>
      <c r="Y2710" s="373">
        <f>PPMT('Assumptions (T&amp;D) old'!$B$100,Model!AK$1,'Assumptions (T&amp;D) old'!$B$103,Model!$K$2699)</f>
        <v>-0.04752623648</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-0.02283359742</v>
      </c>
      <c r="M2711" s="373">
        <f>PPMT('Assumptions (T&amp;D) old'!$B$100,Model!X$1,'Assumptions (T&amp;D) old'!$B$103,Model!$L$2699)</f>
        <v>-0.02391819329</v>
      </c>
      <c r="N2711" s="373">
        <f>PPMT('Assumptions (T&amp;D) old'!$B$100,Model!Y$1,'Assumptions (T&amp;D) old'!$B$103,Model!$L$2699)</f>
        <v>-0.02505430747</v>
      </c>
      <c r="O2711" s="373">
        <f>PPMT('Assumptions (T&amp;D) old'!$B$100,Model!Z$1,'Assumptions (T&amp;D) old'!$B$103,Model!$L$2699)</f>
        <v>-0.02624438708</v>
      </c>
      <c r="P2711" s="373">
        <f>PPMT('Assumptions (T&amp;D) old'!$B$100,Model!AA$1,'Assumptions (T&amp;D) old'!$B$103,Model!$L$2699)</f>
        <v>-0.02749099546</v>
      </c>
      <c r="Q2711" s="373">
        <f>PPMT('Assumptions (T&amp;D) old'!$B$100,Model!AB$1,'Assumptions (T&amp;D) old'!$B$103,Model!$L$2699)</f>
        <v>-0.02879681775</v>
      </c>
      <c r="R2711" s="373">
        <f>PPMT('Assumptions (T&amp;D) old'!$B$100,Model!AC$1,'Assumptions (T&amp;D) old'!$B$103,Model!$L$2699)</f>
        <v>-0.03016466659</v>
      </c>
      <c r="S2711" s="373">
        <f>PPMT('Assumptions (T&amp;D) old'!$B$100,Model!AD$1,'Assumptions (T&amp;D) old'!$B$103,Model!$L$2699)</f>
        <v>-0.03159748826</v>
      </c>
      <c r="T2711" s="373">
        <f>PPMT('Assumptions (T&amp;D) old'!$B$100,Model!AE$1,'Assumptions (T&amp;D) old'!$B$103,Model!$L$2699)</f>
        <v>-0.03309836895</v>
      </c>
      <c r="U2711" s="373">
        <f>PPMT('Assumptions (T&amp;D) old'!$B$100,Model!AF$1,'Assumptions (T&amp;D) old'!$B$103,Model!$L$2699)</f>
        <v>-0.03467054147</v>
      </c>
      <c r="V2711" s="373">
        <f>PPMT('Assumptions (T&amp;D) old'!$B$100,Model!AG$1,'Assumptions (T&amp;D) old'!$B$103,Model!$L$2699)</f>
        <v>-0.03631739219</v>
      </c>
      <c r="W2711" s="373">
        <f>PPMT('Assumptions (T&amp;D) old'!$B$100,Model!AH$1,'Assumptions (T&amp;D) old'!$B$103,Model!$L$2699)</f>
        <v>-0.03804246832</v>
      </c>
      <c r="X2711" s="373">
        <f>PPMT('Assumptions (T&amp;D) old'!$B$100,Model!AI$1,'Assumptions (T&amp;D) old'!$B$103,Model!$L$2699)</f>
        <v>-0.03984948557</v>
      </c>
      <c r="Y2711" s="373">
        <f>PPMT('Assumptions (T&amp;D) old'!$B$100,Model!AJ$1,'Assumptions (T&amp;D) old'!$B$103,Model!$L$2699)</f>
        <v>-0.04174233613</v>
      </c>
      <c r="Z2711" s="373">
        <f>PPMT('Assumptions (T&amp;D) old'!$B$100,Model!AK$1,'Assumptions (T&amp;D) old'!$B$103,Model!$L$2699)</f>
        <v>-0.0437250971</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-0.03133929645</v>
      </c>
      <c r="N2712" s="373">
        <f>PPMT('Assumptions (T&amp;D) old'!$B$100,Model!X$1,'Assumptions (T&amp;D) old'!$B$103,Model!$M$2699)</f>
        <v>-0.03282791303</v>
      </c>
      <c r="O2712" s="373">
        <f>PPMT('Assumptions (T&amp;D) old'!$B$100,Model!Y$1,'Assumptions (T&amp;D) old'!$B$103,Model!$M$2699)</f>
        <v>-0.0343872389</v>
      </c>
      <c r="P2712" s="373">
        <f>PPMT('Assumptions (T&amp;D) old'!$B$100,Model!Z$1,'Assumptions (T&amp;D) old'!$B$103,Model!$M$2699)</f>
        <v>-0.03602063274</v>
      </c>
      <c r="Q2712" s="373">
        <f>PPMT('Assumptions (T&amp;D) old'!$B$100,Model!AA$1,'Assumptions (T&amp;D) old'!$B$103,Model!$M$2699)</f>
        <v>-0.0377316128</v>
      </c>
      <c r="R2712" s="373">
        <f>PPMT('Assumptions (T&amp;D) old'!$B$100,Model!AB$1,'Assumptions (T&amp;D) old'!$B$103,Model!$M$2699)</f>
        <v>-0.03952386441</v>
      </c>
      <c r="S2712" s="373">
        <f>PPMT('Assumptions (T&amp;D) old'!$B$100,Model!AC$1,'Assumptions (T&amp;D) old'!$B$103,Model!$M$2699)</f>
        <v>-0.04140124797</v>
      </c>
      <c r="T2712" s="373">
        <f>PPMT('Assumptions (T&amp;D) old'!$B$100,Model!AD$1,'Assumptions (T&amp;D) old'!$B$103,Model!$M$2699)</f>
        <v>-0.04336780724</v>
      </c>
      <c r="U2712" s="373">
        <f>PPMT('Assumptions (T&amp;D) old'!$B$100,Model!AE$1,'Assumptions (T&amp;D) old'!$B$103,Model!$M$2699)</f>
        <v>-0.04542777809</v>
      </c>
      <c r="V2712" s="373">
        <f>PPMT('Assumptions (T&amp;D) old'!$B$100,Model!AF$1,'Assumptions (T&amp;D) old'!$B$103,Model!$M$2699)</f>
        <v>-0.04758559755</v>
      </c>
      <c r="W2712" s="373">
        <f>PPMT('Assumptions (T&amp;D) old'!$B$100,Model!AG$1,'Assumptions (T&amp;D) old'!$B$103,Model!$M$2699)</f>
        <v>-0.04984591343</v>
      </c>
      <c r="X2712" s="373">
        <f>PPMT('Assumptions (T&amp;D) old'!$B$100,Model!AH$1,'Assumptions (T&amp;D) old'!$B$103,Model!$M$2699)</f>
        <v>-0.05221359432</v>
      </c>
      <c r="Y2712" s="373">
        <f>PPMT('Assumptions (T&amp;D) old'!$B$100,Model!AI$1,'Assumptions (T&amp;D) old'!$B$103,Model!$M$2699)</f>
        <v>-0.05469374005</v>
      </c>
      <c r="Z2712" s="373">
        <f>PPMT('Assumptions (T&amp;D) old'!$B$100,Model!AJ$1,'Assumptions (T&amp;D) old'!$B$103,Model!$M$2699)</f>
        <v>-0.0572916927</v>
      </c>
      <c r="AA2712" s="373">
        <f>PPMT('Assumptions (T&amp;D) old'!$B$100,Model!AK$1,'Assumptions (T&amp;D) old'!$B$103,Model!$M$2699)</f>
        <v>-0.0600130481</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-0.03583489635</v>
      </c>
      <c r="O2713" s="373">
        <f>PPMT('Assumptions (T&amp;D) old'!$B$100,Model!X$1,'Assumptions (T&amp;D) old'!$B$103,Model!$N$2699)</f>
        <v>-0.03753705393</v>
      </c>
      <c r="P2713" s="373">
        <f>PPMT('Assumptions (T&amp;D) old'!$B$100,Model!Y$1,'Assumptions (T&amp;D) old'!$B$103,Model!$N$2699)</f>
        <v>-0.03932006399</v>
      </c>
      <c r="Q2713" s="373">
        <f>PPMT('Assumptions (T&amp;D) old'!$B$100,Model!Z$1,'Assumptions (T&amp;D) old'!$B$103,Model!$N$2699)</f>
        <v>-0.04118776703</v>
      </c>
      <c r="R2713" s="373">
        <f>PPMT('Assumptions (T&amp;D) old'!$B$100,Model!AA$1,'Assumptions (T&amp;D) old'!$B$103,Model!$N$2699)</f>
        <v>-0.04314418596</v>
      </c>
      <c r="S2713" s="373">
        <f>PPMT('Assumptions (T&amp;D) old'!$B$100,Model!AB$1,'Assumptions (T&amp;D) old'!$B$103,Model!$N$2699)</f>
        <v>-0.04519353479</v>
      </c>
      <c r="T2713" s="373">
        <f>PPMT('Assumptions (T&amp;D) old'!$B$100,Model!AC$1,'Assumptions (T&amp;D) old'!$B$103,Model!$N$2699)</f>
        <v>-0.0473402277</v>
      </c>
      <c r="U2713" s="373">
        <f>PPMT('Assumptions (T&amp;D) old'!$B$100,Model!AD$1,'Assumptions (T&amp;D) old'!$B$103,Model!$N$2699)</f>
        <v>-0.04958888851</v>
      </c>
      <c r="V2713" s="373">
        <f>PPMT('Assumptions (T&amp;D) old'!$B$100,Model!AE$1,'Assumptions (T&amp;D) old'!$B$103,Model!$N$2699)</f>
        <v>-0.05194436072</v>
      </c>
      <c r="W2713" s="373">
        <f>PPMT('Assumptions (T&amp;D) old'!$B$100,Model!AF$1,'Assumptions (T&amp;D) old'!$B$103,Model!$N$2699)</f>
        <v>-0.05441171785</v>
      </c>
      <c r="X2713" s="373">
        <f>PPMT('Assumptions (T&amp;D) old'!$B$100,Model!AG$1,'Assumptions (T&amp;D) old'!$B$103,Model!$N$2699)</f>
        <v>-0.05699627445</v>
      </c>
      <c r="Y2713" s="373">
        <f>PPMT('Assumptions (T&amp;D) old'!$B$100,Model!AH$1,'Assumptions (T&amp;D) old'!$B$103,Model!$N$2699)</f>
        <v>-0.05970359748</v>
      </c>
      <c r="Z2713" s="373">
        <f>PPMT('Assumptions (T&amp;D) old'!$B$100,Model!AI$1,'Assumptions (T&amp;D) old'!$B$103,Model!$N$2699)</f>
        <v>-0.06253951836</v>
      </c>
      <c r="AA2713" s="373">
        <f>PPMT('Assumptions (T&amp;D) old'!$B$100,Model!AJ$1,'Assumptions (T&amp;D) old'!$B$103,Model!$N$2699)</f>
        <v>-0.06551014549</v>
      </c>
      <c r="AB2713" s="373">
        <f>PPMT('Assumptions (T&amp;D) old'!$B$100,Model!AK$1,'Assumptions (T&amp;D) old'!$B$103,Model!$N$2699)</f>
        <v>-0.0686218774</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-0.03832894265</v>
      </c>
      <c r="P2714" s="373">
        <f>PPMT('Assumptions (T&amp;D) old'!$B$100,Model!X$1,'Assumptions (T&amp;D) old'!$B$103,Model!$O$2699)</f>
        <v>-0.04014956743</v>
      </c>
      <c r="Q2714" s="373">
        <f>PPMT('Assumptions (T&amp;D) old'!$B$100,Model!Y$1,'Assumptions (T&amp;D) old'!$B$103,Model!$O$2699)</f>
        <v>-0.04205667188</v>
      </c>
      <c r="R2714" s="373">
        <f>PPMT('Assumptions (T&amp;D) old'!$B$100,Model!Z$1,'Assumptions (T&amp;D) old'!$B$103,Model!$O$2699)</f>
        <v>-0.04405436379</v>
      </c>
      <c r="S2714" s="373">
        <f>PPMT('Assumptions (T&amp;D) old'!$B$100,Model!AA$1,'Assumptions (T&amp;D) old'!$B$103,Model!$O$2699)</f>
        <v>-0.04614694607</v>
      </c>
      <c r="T2714" s="373">
        <f>PPMT('Assumptions (T&amp;D) old'!$B$100,Model!AB$1,'Assumptions (T&amp;D) old'!$B$103,Model!$O$2699)</f>
        <v>-0.04833892601</v>
      </c>
      <c r="U2714" s="373">
        <f>PPMT('Assumptions (T&amp;D) old'!$B$100,Model!AC$1,'Assumptions (T&amp;D) old'!$B$103,Model!$O$2699)</f>
        <v>-0.050635025</v>
      </c>
      <c r="V2714" s="373">
        <f>PPMT('Assumptions (T&amp;D) old'!$B$100,Model!AD$1,'Assumptions (T&amp;D) old'!$B$103,Model!$O$2699)</f>
        <v>-0.05304018869</v>
      </c>
      <c r="W2714" s="373">
        <f>PPMT('Assumptions (T&amp;D) old'!$B$100,Model!AE$1,'Assumptions (T&amp;D) old'!$B$103,Model!$O$2699)</f>
        <v>-0.05555959765</v>
      </c>
      <c r="X2714" s="373">
        <f>PPMT('Assumptions (T&amp;D) old'!$B$100,Model!AF$1,'Assumptions (T&amp;D) old'!$B$103,Model!$O$2699)</f>
        <v>-0.05819867854</v>
      </c>
      <c r="Y2714" s="373">
        <f>PPMT('Assumptions (T&amp;D) old'!$B$100,Model!AG$1,'Assumptions (T&amp;D) old'!$B$103,Model!$O$2699)</f>
        <v>-0.06096311577</v>
      </c>
      <c r="Z2714" s="373">
        <f>PPMT('Assumptions (T&amp;D) old'!$B$100,Model!AH$1,'Assumptions (T&amp;D) old'!$B$103,Model!$O$2699)</f>
        <v>-0.06385886377</v>
      </c>
      <c r="AA2714" s="373">
        <f>PPMT('Assumptions (T&amp;D) old'!$B$100,Model!AI$1,'Assumptions (T&amp;D) old'!$B$103,Model!$O$2699)</f>
        <v>-0.06689215979</v>
      </c>
      <c r="AB2714" s="373">
        <f>PPMT('Assumptions (T&amp;D) old'!$B$100,Model!AJ$1,'Assumptions (T&amp;D) old'!$B$103,Model!$O$2699)</f>
        <v>-0.07006953738</v>
      </c>
      <c r="AC2714" s="373">
        <f>PPMT('Assumptions (T&amp;D) old'!$B$100,Model!AK$1,'Assumptions (T&amp;D) old'!$B$103,Model!$O$2699)</f>
        <v>-0.07339784041</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-0.04522741971</v>
      </c>
      <c r="Q2715" s="373">
        <f>PPMT('Assumptions (T&amp;D) old'!$B$100,Model!X$1,'Assumptions (T&amp;D) old'!$B$103,Model!$P$2699)</f>
        <v>-0.04737572215</v>
      </c>
      <c r="R2715" s="373">
        <f>PPMT('Assumptions (T&amp;D) old'!$B$100,Model!Y$1,'Assumptions (T&amp;D) old'!$B$103,Model!$P$2699)</f>
        <v>-0.04962606895</v>
      </c>
      <c r="S2715" s="373">
        <f>PPMT('Assumptions (T&amp;D) old'!$B$100,Model!Z$1,'Assumptions (T&amp;D) old'!$B$103,Model!$P$2699)</f>
        <v>-0.05198330723</v>
      </c>
      <c r="T2715" s="373">
        <f>PPMT('Assumptions (T&amp;D) old'!$B$100,Model!AA$1,'Assumptions (T&amp;D) old'!$B$103,Model!$P$2699)</f>
        <v>-0.05445251432</v>
      </c>
      <c r="U2715" s="373">
        <f>PPMT('Assumptions (T&amp;D) old'!$B$100,Model!AB$1,'Assumptions (T&amp;D) old'!$B$103,Model!$P$2699)</f>
        <v>-0.05703900875</v>
      </c>
      <c r="V2715" s="373">
        <f>PPMT('Assumptions (T&amp;D) old'!$B$100,Model!AC$1,'Assumptions (T&amp;D) old'!$B$103,Model!$P$2699)</f>
        <v>-0.05974836167</v>
      </c>
      <c r="W2715" s="373">
        <f>PPMT('Assumptions (T&amp;D) old'!$B$100,Model!AD$1,'Assumptions (T&amp;D) old'!$B$103,Model!$P$2699)</f>
        <v>-0.06258640885</v>
      </c>
      <c r="X2715" s="373">
        <f>PPMT('Assumptions (T&amp;D) old'!$B$100,Model!AE$1,'Assumptions (T&amp;D) old'!$B$103,Model!$P$2699)</f>
        <v>-0.06555926327</v>
      </c>
      <c r="Y2715" s="373">
        <f>PPMT('Assumptions (T&amp;D) old'!$B$100,Model!AF$1,'Assumptions (T&amp;D) old'!$B$103,Model!$P$2699)</f>
        <v>-0.06867332827</v>
      </c>
      <c r="Z2715" s="373">
        <f>PPMT('Assumptions (T&amp;D) old'!$B$100,Model!AG$1,'Assumptions (T&amp;D) old'!$B$103,Model!$P$2699)</f>
        <v>-0.07193531136</v>
      </c>
      <c r="AA2715" s="373">
        <f>PPMT('Assumptions (T&amp;D) old'!$B$100,Model!AH$1,'Assumptions (T&amp;D) old'!$B$103,Model!$P$2699)</f>
        <v>-0.07535223865</v>
      </c>
      <c r="AB2715" s="373">
        <f>PPMT('Assumptions (T&amp;D) old'!$B$100,Model!AI$1,'Assumptions (T&amp;D) old'!$B$103,Model!$P$2699)</f>
        <v>-0.07893146999</v>
      </c>
      <c r="AC2715" s="373">
        <f>PPMT('Assumptions (T&amp;D) old'!$B$100,Model!AJ$1,'Assumptions (T&amp;D) old'!$B$103,Model!$P$2699)</f>
        <v>-0.08268071482</v>
      </c>
      <c r="AD2715" s="373">
        <f>PPMT('Assumptions (T&amp;D) old'!$B$100,Model!AK$1,'Assumptions (T&amp;D) old'!$B$103,Model!$P$2699)</f>
        <v>-0.08660804877</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-0.04060210984</v>
      </c>
      <c r="R2716" s="373">
        <f>PPMT('Assumptions (T&amp;D) old'!$B$100,Model!X$1,'Assumptions (T&amp;D) old'!$B$103,Model!$Q$2699)</f>
        <v>-0.04253071005</v>
      </c>
      <c r="S2716" s="373">
        <f>PPMT('Assumptions (T&amp;D) old'!$B$100,Model!Y$1,'Assumptions (T&amp;D) old'!$B$103,Model!$Q$2699)</f>
        <v>-0.04455091878</v>
      </c>
      <c r="T2716" s="373">
        <f>PPMT('Assumptions (T&amp;D) old'!$B$100,Model!Z$1,'Assumptions (T&amp;D) old'!$B$103,Model!$Q$2699)</f>
        <v>-0.04666708742</v>
      </c>
      <c r="U2716" s="373">
        <f>PPMT('Assumptions (T&amp;D) old'!$B$100,Model!AA$1,'Assumptions (T&amp;D) old'!$B$103,Model!$Q$2699)</f>
        <v>-0.04888377407</v>
      </c>
      <c r="V2716" s="373">
        <f>PPMT('Assumptions (T&amp;D) old'!$B$100,Model!AB$1,'Assumptions (T&amp;D) old'!$B$103,Model!$Q$2699)</f>
        <v>-0.05120575334</v>
      </c>
      <c r="W2716" s="373">
        <f>PPMT('Assumptions (T&amp;D) old'!$B$100,Model!AC$1,'Assumptions (T&amp;D) old'!$B$103,Model!$Q$2699)</f>
        <v>-0.05363802663</v>
      </c>
      <c r="X2716" s="373">
        <f>PPMT('Assumptions (T&amp;D) old'!$B$100,Model!AD$1,'Assumptions (T&amp;D) old'!$B$103,Model!$Q$2699)</f>
        <v>-0.05618583289</v>
      </c>
      <c r="Y2716" s="373">
        <f>PPMT('Assumptions (T&amp;D) old'!$B$100,Model!AE$1,'Assumptions (T&amp;D) old'!$B$103,Model!$Q$2699)</f>
        <v>-0.05885465995</v>
      </c>
      <c r="Z2716" s="373">
        <f>PPMT('Assumptions (T&amp;D) old'!$B$100,Model!AF$1,'Assumptions (T&amp;D) old'!$B$103,Model!$Q$2699)</f>
        <v>-0.0616502563</v>
      </c>
      <c r="AA2716" s="373">
        <f>PPMT('Assumptions (T&amp;D) old'!$B$100,Model!AG$1,'Assumptions (T&amp;D) old'!$B$103,Model!$Q$2699)</f>
        <v>-0.06457864348</v>
      </c>
      <c r="AB2716" s="373">
        <f>PPMT('Assumptions (T&amp;D) old'!$B$100,Model!AH$1,'Assumptions (T&amp;D) old'!$B$103,Model!$Q$2699)</f>
        <v>-0.06764612904</v>
      </c>
      <c r="AC2716" s="373">
        <f>PPMT('Assumptions (T&amp;D) old'!$B$100,Model!AI$1,'Assumptions (T&amp;D) old'!$B$103,Model!$Q$2699)</f>
        <v>-0.07085932017</v>
      </c>
      <c r="AD2716" s="373">
        <f>PPMT('Assumptions (T&amp;D) old'!$B$100,Model!AJ$1,'Assumptions (T&amp;D) old'!$B$103,Model!$Q$2699)</f>
        <v>-0.07422513788</v>
      </c>
      <c r="AE2716" s="373">
        <f>PPMT('Assumptions (T&amp;D) old'!$B$100,Model!AK$1,'Assumptions (T&amp;D) old'!$B$103,Model!$Q$2699)</f>
        <v>-0.07775083193</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-0.04052976</v>
      </c>
      <c r="S2717" s="373">
        <f>PPMT('Assumptions (T&amp;D) old'!$B$100,Model!X$1,'Assumptions (T&amp;D) old'!$B$103,Model!$R$2699)</f>
        <v>-0.0424549236</v>
      </c>
      <c r="T2717" s="373">
        <f>PPMT('Assumptions (T&amp;D) old'!$B$100,Model!Y$1,'Assumptions (T&amp;D) old'!$B$103,Model!$R$2699)</f>
        <v>-0.04447153247</v>
      </c>
      <c r="U2717" s="373">
        <f>PPMT('Assumptions (T&amp;D) old'!$B$100,Model!Z$1,'Assumptions (T&amp;D) old'!$B$103,Model!$R$2699)</f>
        <v>-0.04658393026</v>
      </c>
      <c r="V2717" s="373">
        <f>PPMT('Assumptions (T&amp;D) old'!$B$100,Model!AA$1,'Assumptions (T&amp;D) old'!$B$103,Model!$R$2699)</f>
        <v>-0.04879666695</v>
      </c>
      <c r="W2717" s="373">
        <f>PPMT('Assumptions (T&amp;D) old'!$B$100,Model!AB$1,'Assumptions (T&amp;D) old'!$B$103,Model!$R$2699)</f>
        <v>-0.05111450863</v>
      </c>
      <c r="X2717" s="373">
        <f>PPMT('Assumptions (T&amp;D) old'!$B$100,Model!AC$1,'Assumptions (T&amp;D) old'!$B$103,Model!$R$2699)</f>
        <v>-0.05354244779</v>
      </c>
      <c r="Y2717" s="373">
        <f>PPMT('Assumptions (T&amp;D) old'!$B$100,Model!AD$1,'Assumptions (T&amp;D) old'!$B$103,Model!$R$2699)</f>
        <v>-0.05608571406</v>
      </c>
      <c r="Z2717" s="373">
        <f>PPMT('Assumptions (T&amp;D) old'!$B$100,Model!AE$1,'Assumptions (T&amp;D) old'!$B$103,Model!$R$2699)</f>
        <v>-0.05874978548</v>
      </c>
      <c r="AA2717" s="373">
        <f>PPMT('Assumptions (T&amp;D) old'!$B$100,Model!AF$1,'Assumptions (T&amp;D) old'!$B$103,Model!$R$2699)</f>
        <v>-0.06154040029</v>
      </c>
      <c r="AB2717" s="373">
        <f>PPMT('Assumptions (T&amp;D) old'!$B$100,Model!AG$1,'Assumptions (T&amp;D) old'!$B$103,Model!$R$2699)</f>
        <v>-0.0644635693</v>
      </c>
      <c r="AC2717" s="373">
        <f>PPMT('Assumptions (T&amp;D) old'!$B$100,Model!AH$1,'Assumptions (T&amp;D) old'!$B$103,Model!$R$2699)</f>
        <v>-0.06752558884</v>
      </c>
      <c r="AD2717" s="373">
        <f>PPMT('Assumptions (T&amp;D) old'!$B$100,Model!AI$1,'Assumptions (T&amp;D) old'!$B$103,Model!$R$2699)</f>
        <v>-0.07073305431</v>
      </c>
      <c r="AE2717" s="373">
        <f>PPMT('Assumptions (T&amp;D) old'!$B$100,Model!AJ$1,'Assumptions (T&amp;D) old'!$B$103,Model!$R$2699)</f>
        <v>-0.07409287439</v>
      </c>
      <c r="AF2717" s="373">
        <f>PPMT('Assumptions (T&amp;D) old'!$B$100,Model!AK$1,'Assumptions (T&amp;D) old'!$B$103,Model!$R$2699)</f>
        <v>-0.07761228592</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-0.04162534496</v>
      </c>
      <c r="T2718" s="373">
        <f>PPMT('Assumptions (T&amp;D) old'!$B$100,Model!X$1,'Assumptions (T&amp;D) old'!$B$103,Model!$S$2699)</f>
        <v>-0.04360254885</v>
      </c>
      <c r="U2718" s="373">
        <f>PPMT('Assumptions (T&amp;D) old'!$B$100,Model!Y$1,'Assumptions (T&amp;D) old'!$B$103,Model!$S$2699)</f>
        <v>-0.04567366992</v>
      </c>
      <c r="V2718" s="373">
        <f>PPMT('Assumptions (T&amp;D) old'!$B$100,Model!Z$1,'Assumptions (T&amp;D) old'!$B$103,Model!$S$2699)</f>
        <v>-0.04784316924</v>
      </c>
      <c r="W2718" s="373">
        <f>PPMT('Assumptions (T&amp;D) old'!$B$100,Model!AA$1,'Assumptions (T&amp;D) old'!$B$103,Model!$S$2699)</f>
        <v>-0.05011571978</v>
      </c>
      <c r="X2718" s="373">
        <f>PPMT('Assumptions (T&amp;D) old'!$B$100,Model!AB$1,'Assumptions (T&amp;D) old'!$B$103,Model!$S$2699)</f>
        <v>-0.05249621647</v>
      </c>
      <c r="Y2718" s="373">
        <f>PPMT('Assumptions (T&amp;D) old'!$B$100,Model!AC$1,'Assumptions (T&amp;D) old'!$B$103,Model!$S$2699)</f>
        <v>-0.05498978675</v>
      </c>
      <c r="Z2718" s="373">
        <f>PPMT('Assumptions (T&amp;D) old'!$B$100,Model!AD$1,'Assumptions (T&amp;D) old'!$B$103,Model!$S$2699)</f>
        <v>-0.05760180162</v>
      </c>
      <c r="AA2718" s="373">
        <f>PPMT('Assumptions (T&amp;D) old'!$B$100,Model!AE$1,'Assumptions (T&amp;D) old'!$B$103,Model!$S$2699)</f>
        <v>-0.0603378872</v>
      </c>
      <c r="AB2718" s="373">
        <f>PPMT('Assumptions (T&amp;D) old'!$B$100,Model!AF$1,'Assumptions (T&amp;D) old'!$B$103,Model!$S$2699)</f>
        <v>-0.06320393684</v>
      </c>
      <c r="AC2718" s="373">
        <f>PPMT('Assumptions (T&amp;D) old'!$B$100,Model!AG$1,'Assumptions (T&amp;D) old'!$B$103,Model!$S$2699)</f>
        <v>-0.06620612384</v>
      </c>
      <c r="AD2718" s="373">
        <f>PPMT('Assumptions (T&amp;D) old'!$B$100,Model!AH$1,'Assumptions (T&amp;D) old'!$B$103,Model!$S$2699)</f>
        <v>-0.06935091473</v>
      </c>
      <c r="AE2718" s="373">
        <f>PPMT('Assumptions (T&amp;D) old'!$B$100,Model!AI$1,'Assumptions (T&amp;D) old'!$B$103,Model!$S$2699)</f>
        <v>-0.07264508318</v>
      </c>
      <c r="AF2718" s="373">
        <f>PPMT('Assumptions (T&amp;D) old'!$B$100,Model!AJ$1,'Assumptions (T&amp;D) old'!$B$103,Model!$S$2699)</f>
        <v>-0.07609572463</v>
      </c>
      <c r="AG2718" s="373">
        <f>PPMT('Assumptions (T&amp;D) old'!$B$100,Model!AK$1,'Assumptions (T&amp;D) old'!$B$103,Model!$S$2699)</f>
        <v>-0.07971027155</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-0.04420232678</v>
      </c>
      <c r="U2719" s="373">
        <f>PPMT('Assumptions (T&amp;D) old'!$B$100,Model!X$1,'Assumptions (T&amp;D) old'!$B$103,Model!$T$2699)</f>
        <v>-0.0463019373</v>
      </c>
      <c r="V2719" s="373">
        <f>PPMT('Assumptions (T&amp;D) old'!$B$100,Model!Y$1,'Assumptions (T&amp;D) old'!$B$103,Model!$T$2699)</f>
        <v>-0.04850127932</v>
      </c>
      <c r="W2719" s="373">
        <f>PPMT('Assumptions (T&amp;D) old'!$B$100,Model!Z$1,'Assumptions (T&amp;D) old'!$B$103,Model!$T$2699)</f>
        <v>-0.05080509009</v>
      </c>
      <c r="X2719" s="373">
        <f>PPMT('Assumptions (T&amp;D) old'!$B$100,Model!AA$1,'Assumptions (T&amp;D) old'!$B$103,Model!$T$2699)</f>
        <v>-0.05321833187</v>
      </c>
      <c r="Y2719" s="373">
        <f>PPMT('Assumptions (T&amp;D) old'!$B$100,Model!AB$1,'Assumptions (T&amp;D) old'!$B$103,Model!$T$2699)</f>
        <v>-0.05574620263</v>
      </c>
      <c r="Z2719" s="373">
        <f>PPMT('Assumptions (T&amp;D) old'!$B$100,Model!AC$1,'Assumptions (T&amp;D) old'!$B$103,Model!$T$2699)</f>
        <v>-0.05839414726</v>
      </c>
      <c r="AA2719" s="373">
        <f>PPMT('Assumptions (T&amp;D) old'!$B$100,Model!AD$1,'Assumptions (T&amp;D) old'!$B$103,Model!$T$2699)</f>
        <v>-0.06116786925</v>
      </c>
      <c r="AB2719" s="373">
        <f>PPMT('Assumptions (T&amp;D) old'!$B$100,Model!AE$1,'Assumptions (T&amp;D) old'!$B$103,Model!$T$2699)</f>
        <v>-0.06407334304</v>
      </c>
      <c r="AC2719" s="373">
        <f>PPMT('Assumptions (T&amp;D) old'!$B$100,Model!AF$1,'Assumptions (T&amp;D) old'!$B$103,Model!$T$2699)</f>
        <v>-0.06711682684</v>
      </c>
      <c r="AD2719" s="373">
        <f>PPMT('Assumptions (T&amp;D) old'!$B$100,Model!AG$1,'Assumptions (T&amp;D) old'!$B$103,Model!$T$2699)</f>
        <v>-0.07030487611</v>
      </c>
      <c r="AE2719" s="373">
        <f>PPMT('Assumptions (T&amp;D) old'!$B$100,Model!AH$1,'Assumptions (T&amp;D) old'!$B$103,Model!$T$2699)</f>
        <v>-0.07364435773</v>
      </c>
      <c r="AF2719" s="373">
        <f>PPMT('Assumptions (T&amp;D) old'!$B$100,Model!AI$1,'Assumptions (T&amp;D) old'!$B$103,Model!$T$2699)</f>
        <v>-0.07714246472</v>
      </c>
      <c r="AG2719" s="373">
        <f>PPMT('Assumptions (T&amp;D) old'!$B$100,Model!AJ$1,'Assumptions (T&amp;D) old'!$B$103,Model!$T$2699)</f>
        <v>-0.08080673179</v>
      </c>
      <c r="AH2719" s="373">
        <f>PPMT('Assumptions (T&amp;D) old'!$B$100,Model!AK$1,'Assumptions (T&amp;D) old'!$B$103,Model!$T$2699)</f>
        <v>-0.08464505155</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-0.04476066156</v>
      </c>
      <c r="V2720" s="373">
        <f>PPMT('Assumptions (T&amp;D) old'!$B$100,Model!X$1,'Assumptions (T&amp;D) old'!$B$103,Model!$U$2699)</f>
        <v>-0.04688679298</v>
      </c>
      <c r="W2720" s="373">
        <f>PPMT('Assumptions (T&amp;D) old'!$B$100,Model!Y$1,'Assumptions (T&amp;D) old'!$B$103,Model!$U$2699)</f>
        <v>-0.04911391565</v>
      </c>
      <c r="X2720" s="373">
        <f>PPMT('Assumptions (T&amp;D) old'!$B$100,Model!Z$1,'Assumptions (T&amp;D) old'!$B$103,Model!$U$2699)</f>
        <v>-0.05144682664</v>
      </c>
      <c r="Y2720" s="373">
        <f>PPMT('Assumptions (T&amp;D) old'!$B$100,Model!AA$1,'Assumptions (T&amp;D) old'!$B$103,Model!$U$2699)</f>
        <v>-0.05389055091</v>
      </c>
      <c r="Z2720" s="373">
        <f>PPMT('Assumptions (T&amp;D) old'!$B$100,Model!AB$1,'Assumptions (T&amp;D) old'!$B$103,Model!$U$2699)</f>
        <v>-0.05645035207</v>
      </c>
      <c r="AA2720" s="373">
        <f>PPMT('Assumptions (T&amp;D) old'!$B$100,Model!AC$1,'Assumptions (T&amp;D) old'!$B$103,Model!$U$2699)</f>
        <v>-0.0591317438</v>
      </c>
      <c r="AB2720" s="373">
        <f>PPMT('Assumptions (T&amp;D) old'!$B$100,Model!AD$1,'Assumptions (T&amp;D) old'!$B$103,Model!$U$2699)</f>
        <v>-0.06194050163</v>
      </c>
      <c r="AC2720" s="373">
        <f>PPMT('Assumptions (T&amp;D) old'!$B$100,Model!AE$1,'Assumptions (T&amp;D) old'!$B$103,Model!$U$2699)</f>
        <v>-0.06488267546</v>
      </c>
      <c r="AD2720" s="373">
        <f>PPMT('Assumptions (T&amp;D) old'!$B$100,Model!AF$1,'Assumptions (T&amp;D) old'!$B$103,Model!$U$2699)</f>
        <v>-0.06796460254</v>
      </c>
      <c r="AE2720" s="373">
        <f>PPMT('Assumptions (T&amp;D) old'!$B$100,Model!AG$1,'Assumptions (T&amp;D) old'!$B$103,Model!$U$2699)</f>
        <v>-0.07119292116</v>
      </c>
      <c r="AF2720" s="373">
        <f>PPMT('Assumptions (T&amp;D) old'!$B$100,Model!AH$1,'Assumptions (T&amp;D) old'!$B$103,Model!$U$2699)</f>
        <v>-0.07457458492</v>
      </c>
      <c r="AG2720" s="373">
        <f>PPMT('Assumptions (T&amp;D) old'!$B$100,Model!AI$1,'Assumptions (T&amp;D) old'!$B$103,Model!$U$2699)</f>
        <v>-0.0781168777</v>
      </c>
      <c r="AH2720" s="373">
        <f>PPMT('Assumptions (T&amp;D) old'!$B$100,Model!AJ$1,'Assumptions (T&amp;D) old'!$B$103,Model!$U$2699)</f>
        <v>-0.08182742939</v>
      </c>
      <c r="AI2720" s="373">
        <f>PPMT('Assumptions (T&amp;D) old'!$B$100,Model!AK$1,'Assumptions (T&amp;D) old'!$B$103,Model!$U$2699)</f>
        <v>-0.08571423229</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-0.04639473056</v>
      </c>
      <c r="W2721" s="373">
        <f>PPMT('Assumptions (T&amp;D) old'!$B$100,Model!X$1,'Assumptions (T&amp;D) old'!$B$103,Model!$V$2699)</f>
        <v>-0.04859848026</v>
      </c>
      <c r="X2721" s="373">
        <f>PPMT('Assumptions (T&amp;D) old'!$B$100,Model!Y$1,'Assumptions (T&amp;D) old'!$B$103,Model!$V$2699)</f>
        <v>-0.05090690807</v>
      </c>
      <c r="Y2721" s="373">
        <f>PPMT('Assumptions (T&amp;D) old'!$B$100,Model!Z$1,'Assumptions (T&amp;D) old'!$B$103,Model!$V$2699)</f>
        <v>-0.0533249862</v>
      </c>
      <c r="Z2721" s="373">
        <f>PPMT('Assumptions (T&amp;D) old'!$B$100,Model!AA$1,'Assumptions (T&amp;D) old'!$B$103,Model!$V$2699)</f>
        <v>-0.05585792305</v>
      </c>
      <c r="AA2721" s="373">
        <f>PPMT('Assumptions (T&amp;D) old'!$B$100,Model!AB$1,'Assumptions (T&amp;D) old'!$B$103,Model!$V$2699)</f>
        <v>-0.05851117439</v>
      </c>
      <c r="AB2721" s="373">
        <f>PPMT('Assumptions (T&amp;D) old'!$B$100,Model!AC$1,'Assumptions (T&amp;D) old'!$B$103,Model!$V$2699)</f>
        <v>-0.06129045518</v>
      </c>
      <c r="AC2721" s="373">
        <f>PPMT('Assumptions (T&amp;D) old'!$B$100,Model!AD$1,'Assumptions (T&amp;D) old'!$B$103,Model!$V$2699)</f>
        <v>-0.0642017518</v>
      </c>
      <c r="AD2721" s="373">
        <f>PPMT('Assumptions (T&amp;D) old'!$B$100,Model!AE$1,'Assumptions (T&amp;D) old'!$B$103,Model!$V$2699)</f>
        <v>-0.06725133501</v>
      </c>
      <c r="AE2721" s="373">
        <f>PPMT('Assumptions (T&amp;D) old'!$B$100,Model!AF$1,'Assumptions (T&amp;D) old'!$B$103,Model!$V$2699)</f>
        <v>-0.07044577342</v>
      </c>
      <c r="AF2721" s="373">
        <f>PPMT('Assumptions (T&amp;D) old'!$B$100,Model!AG$1,'Assumptions (T&amp;D) old'!$B$103,Model!$V$2699)</f>
        <v>-0.07379194766</v>
      </c>
      <c r="AG2721" s="373">
        <f>PPMT('Assumptions (T&amp;D) old'!$B$100,Model!AH$1,'Assumptions (T&amp;D) old'!$B$103,Model!$V$2699)</f>
        <v>-0.07729706517</v>
      </c>
      <c r="AH2721" s="373">
        <f>PPMT('Assumptions (T&amp;D) old'!$B$100,Model!AI$1,'Assumptions (T&amp;D) old'!$B$103,Model!$V$2699)</f>
        <v>-0.08096867577</v>
      </c>
      <c r="AI2721" s="373">
        <f>PPMT('Assumptions (T&amp;D) old'!$B$100,Model!AJ$1,'Assumptions (T&amp;D) old'!$B$103,Model!$V$2699)</f>
        <v>-0.08481468787</v>
      </c>
      <c r="AJ2721" s="373">
        <f>PPMT('Assumptions (T&amp;D) old'!$B$100,Model!AK$1,'Assumptions (T&amp;D) old'!$B$103,Model!$V$2699)</f>
        <v>-0.08884338554</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-0.04731093232</v>
      </c>
      <c r="X2722" s="373">
        <f>PPMT('Assumptions (T&amp;D) old'!$B$100,Model!X$1,'Assumptions (T&amp;D) old'!$B$103,Model!$W$2699)</f>
        <v>-0.04955820161</v>
      </c>
      <c r="Y2722" s="373">
        <f>PPMT('Assumptions (T&amp;D) old'!$B$100,Model!Y$1,'Assumptions (T&amp;D) old'!$B$103,Model!$W$2699)</f>
        <v>-0.05191221618</v>
      </c>
      <c r="Z2722" s="373">
        <f>PPMT('Assumptions (T&amp;D) old'!$B$100,Model!Z$1,'Assumptions (T&amp;D) old'!$B$103,Model!$W$2699)</f>
        <v>-0.05437804645</v>
      </c>
      <c r="AA2722" s="373">
        <f>PPMT('Assumptions (T&amp;D) old'!$B$100,Model!AA$1,'Assumptions (T&amp;D) old'!$B$103,Model!$W$2699)</f>
        <v>-0.05696100366</v>
      </c>
      <c r="AB2722" s="373">
        <f>PPMT('Assumptions (T&amp;D) old'!$B$100,Model!AB$1,'Assumptions (T&amp;D) old'!$B$103,Model!$W$2699)</f>
        <v>-0.05966665133</v>
      </c>
      <c r="AC2722" s="373">
        <f>PPMT('Assumptions (T&amp;D) old'!$B$100,Model!AC$1,'Assumptions (T&amp;D) old'!$B$103,Model!$W$2699)</f>
        <v>-0.06250081727</v>
      </c>
      <c r="AD2722" s="373">
        <f>PPMT('Assumptions (T&amp;D) old'!$B$100,Model!AD$1,'Assumptions (T&amp;D) old'!$B$103,Model!$W$2699)</f>
        <v>-0.06546960609</v>
      </c>
      <c r="AE2722" s="373">
        <f>PPMT('Assumptions (T&amp;D) old'!$B$100,Model!AE$1,'Assumptions (T&amp;D) old'!$B$103,Model!$W$2699)</f>
        <v>-0.06857941238</v>
      </c>
      <c r="AF2722" s="373">
        <f>PPMT('Assumptions (T&amp;D) old'!$B$100,Model!AF$1,'Assumptions (T&amp;D) old'!$B$103,Model!$W$2699)</f>
        <v>-0.07183693447</v>
      </c>
      <c r="AG2722" s="373">
        <f>PPMT('Assumptions (T&amp;D) old'!$B$100,Model!AG$1,'Assumptions (T&amp;D) old'!$B$103,Model!$W$2699)</f>
        <v>-0.07524918885</v>
      </c>
      <c r="AH2722" s="373">
        <f>PPMT('Assumptions (T&amp;D) old'!$B$100,Model!AH$1,'Assumptions (T&amp;D) old'!$B$103,Model!$W$2699)</f>
        <v>-0.07882352532</v>
      </c>
      <c r="AI2722" s="373">
        <f>PPMT('Assumptions (T&amp;D) old'!$B$100,Model!AI$1,'Assumptions (T&amp;D) old'!$B$103,Model!$W$2699)</f>
        <v>-0.08256764278</v>
      </c>
      <c r="AJ2722" s="373">
        <f>PPMT('Assumptions (T&amp;D) old'!$B$100,Model!AJ$1,'Assumptions (T&amp;D) old'!$B$103,Model!$W$2699)</f>
        <v>-0.08648960581</v>
      </c>
      <c r="AK2722" s="373">
        <f>PPMT('Assumptions (T&amp;D) old'!$B$100,Model!AK$1,'Assumptions (T&amp;D) old'!$B$103,Model!$W$2699)</f>
        <v>-0.09059786208</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-0.05081262031</v>
      </c>
      <c r="Y2723" s="373">
        <f>PPMT('Assumptions (T&amp;D) old'!$B$100,Model!X$1,'Assumptions (T&amp;D) old'!$B$103,Model!$X$2699)</f>
        <v>-0.05322621978</v>
      </c>
      <c r="Z2723" s="373">
        <f>PPMT('Assumptions (T&amp;D) old'!$B$100,Model!Y$1,'Assumptions (T&amp;D) old'!$B$103,Model!$X$2699)</f>
        <v>-0.05575446522</v>
      </c>
      <c r="AA2723" s="373">
        <f>PPMT('Assumptions (T&amp;D) old'!$B$100,Model!Z$1,'Assumptions (T&amp;D) old'!$B$103,Model!$X$2699)</f>
        <v>-0.05840280231</v>
      </c>
      <c r="AB2723" s="373">
        <f>PPMT('Assumptions (T&amp;D) old'!$B$100,Model!AA$1,'Assumptions (T&amp;D) old'!$B$103,Model!$X$2699)</f>
        <v>-0.06117693542</v>
      </c>
      <c r="AC2723" s="373">
        <f>PPMT('Assumptions (T&amp;D) old'!$B$100,Model!AB$1,'Assumptions (T&amp;D) old'!$B$103,Model!$X$2699)</f>
        <v>-0.06408283986</v>
      </c>
      <c r="AD2723" s="373">
        <f>PPMT('Assumptions (T&amp;D) old'!$B$100,Model!AC$1,'Assumptions (T&amp;D) old'!$B$103,Model!$X$2699)</f>
        <v>-0.06712677475</v>
      </c>
      <c r="AE2723" s="373">
        <f>PPMT('Assumptions (T&amp;D) old'!$B$100,Model!AD$1,'Assumptions (T&amp;D) old'!$B$103,Model!$X$2699)</f>
        <v>-0.07031529655</v>
      </c>
      <c r="AF2723" s="373">
        <f>PPMT('Assumptions (T&amp;D) old'!$B$100,Model!AE$1,'Assumptions (T&amp;D) old'!$B$103,Model!$X$2699)</f>
        <v>-0.07365527314</v>
      </c>
      <c r="AG2723" s="373">
        <f>PPMT('Assumptions (T&amp;D) old'!$B$100,Model!AF$1,'Assumptions (T&amp;D) old'!$B$103,Model!$X$2699)</f>
        <v>-0.07715389861</v>
      </c>
      <c r="AH2723" s="373">
        <f>PPMT('Assumptions (T&amp;D) old'!$B$100,Model!AG$1,'Assumptions (T&amp;D) old'!$B$103,Model!$X$2699)</f>
        <v>-0.08081870879</v>
      </c>
      <c r="AI2723" s="373">
        <f>PPMT('Assumptions (T&amp;D) old'!$B$100,Model!AH$1,'Assumptions (T&amp;D) old'!$B$103,Model!$X$2699)</f>
        <v>-0.08465759746</v>
      </c>
      <c r="AJ2723" s="373">
        <f>PPMT('Assumptions (T&amp;D) old'!$B$100,Model!AI$1,'Assumptions (T&amp;D) old'!$B$103,Model!$X$2699)</f>
        <v>-0.08867883334</v>
      </c>
      <c r="AK2723" s="373">
        <f>PPMT('Assumptions (T&amp;D) old'!$B$100,Model!AJ$1,'Assumptions (T&amp;D) old'!$B$103,Model!$X$2699)</f>
        <v>-0.09289107793</v>
      </c>
      <c r="AL2723" s="373">
        <f>PPMT('Assumptions (T&amp;D) old'!$B$100,Model!AK$1,'Assumptions (T&amp;D) old'!$B$103,Model!$X$2699)</f>
        <v>-0.09730340413</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-0.0522233871</v>
      </c>
      <c r="Z2724" s="373">
        <f>PPMT('Assumptions (T&amp;D) old'!$B$100,Model!X$1,'Assumptions (T&amp;D) old'!$B$103,Model!$Y$2699)</f>
        <v>-0.05470399799</v>
      </c>
      <c r="AA2724" s="373">
        <f>PPMT('Assumptions (T&amp;D) old'!$B$100,Model!Y$1,'Assumptions (T&amp;D) old'!$B$103,Model!$Y$2699)</f>
        <v>-0.0573024379</v>
      </c>
      <c r="AB2724" s="373">
        <f>PPMT('Assumptions (T&amp;D) old'!$B$100,Model!Z$1,'Assumptions (T&amp;D) old'!$B$103,Model!$Y$2699)</f>
        <v>-0.0600243037</v>
      </c>
      <c r="AC2724" s="373">
        <f>PPMT('Assumptions (T&amp;D) old'!$B$100,Model!AA$1,'Assumptions (T&amp;D) old'!$B$103,Model!$Y$2699)</f>
        <v>-0.06287545812</v>
      </c>
      <c r="AD2724" s="373">
        <f>PPMT('Assumptions (T&amp;D) old'!$B$100,Model!AB$1,'Assumptions (T&amp;D) old'!$B$103,Model!$Y$2699)</f>
        <v>-0.06586204238</v>
      </c>
      <c r="AE2724" s="373">
        <f>PPMT('Assumptions (T&amp;D) old'!$B$100,Model!AC$1,'Assumptions (T&amp;D) old'!$B$103,Model!$Y$2699)</f>
        <v>-0.06899048939</v>
      </c>
      <c r="AF2724" s="373">
        <f>PPMT('Assumptions (T&amp;D) old'!$B$100,Model!AD$1,'Assumptions (T&amp;D) old'!$B$103,Model!$Y$2699)</f>
        <v>-0.07226753764</v>
      </c>
      <c r="AG2724" s="373">
        <f>PPMT('Assumptions (T&amp;D) old'!$B$100,Model!AE$1,'Assumptions (T&amp;D) old'!$B$103,Model!$Y$2699)</f>
        <v>-0.07570024568</v>
      </c>
      <c r="AH2724" s="373">
        <f>PPMT('Assumptions (T&amp;D) old'!$B$100,Model!AF$1,'Assumptions (T&amp;D) old'!$B$103,Model!$Y$2699)</f>
        <v>-0.07929600735</v>
      </c>
      <c r="AI2724" s="373">
        <f>PPMT('Assumptions (T&amp;D) old'!$B$100,Model!AG$1,'Assumptions (T&amp;D) old'!$B$103,Model!$Y$2699)</f>
        <v>-0.0830625677</v>
      </c>
      <c r="AJ2724" s="373">
        <f>PPMT('Assumptions (T&amp;D) old'!$B$100,Model!AH$1,'Assumptions (T&amp;D) old'!$B$103,Model!$Y$2699)</f>
        <v>-0.08700803966</v>
      </c>
      <c r="AK2724" s="373">
        <f>PPMT('Assumptions (T&amp;D) old'!$B$100,Model!AI$1,'Assumptions (T&amp;D) old'!$B$103,Model!$Y$2699)</f>
        <v>-0.09114092155</v>
      </c>
      <c r="AL2724" s="373">
        <f>PPMT('Assumptions (T&amp;D) old'!$B$100,Model!AJ$1,'Assumptions (T&amp;D) old'!$B$103,Model!$Y$2699)</f>
        <v>-0.09547011532</v>
      </c>
      <c r="AM2724" s="373">
        <f>PPMT('Assumptions (T&amp;D) old'!$B$100,Model!AK$1,'Assumptions (T&amp;D) old'!$B$103,Model!$Y$2699)</f>
        <v>-0.1000049458</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-0.05367005743</v>
      </c>
      <c r="AA2725" s="373">
        <f>PPMT('Assumptions (T&amp;D) old'!$B$100,Model!X$1,'Assumptions (T&amp;D) old'!$B$103,Model!$Z$2699)</f>
        <v>-0.05621938516</v>
      </c>
      <c r="AB2725" s="373">
        <f>PPMT('Assumptions (T&amp;D) old'!$B$100,Model!Y$1,'Assumptions (T&amp;D) old'!$B$103,Model!$Z$2699)</f>
        <v>-0.05888980596</v>
      </c>
      <c r="AC2725" s="373">
        <f>PPMT('Assumptions (T&amp;D) old'!$B$100,Model!Z$1,'Assumptions (T&amp;D) old'!$B$103,Model!$Z$2699)</f>
        <v>-0.06168707174</v>
      </c>
      <c r="AD2725" s="373">
        <f>PPMT('Assumptions (T&amp;D) old'!$B$100,Model!AA$1,'Assumptions (T&amp;D) old'!$B$103,Model!$Z$2699)</f>
        <v>-0.06461720765</v>
      </c>
      <c r="AE2725" s="373">
        <f>PPMT('Assumptions (T&amp;D) old'!$B$100,Model!AB$1,'Assumptions (T&amp;D) old'!$B$103,Model!$Z$2699)</f>
        <v>-0.06768652501</v>
      </c>
      <c r="AF2725" s="373">
        <f>PPMT('Assumptions (T&amp;D) old'!$B$100,Model!AC$1,'Assumptions (T&amp;D) old'!$B$103,Model!$Z$2699)</f>
        <v>-0.07090163495</v>
      </c>
      <c r="AG2725" s="373">
        <f>PPMT('Assumptions (T&amp;D) old'!$B$100,Model!AD$1,'Assumptions (T&amp;D) old'!$B$103,Model!$Z$2699)</f>
        <v>-0.07426946261</v>
      </c>
      <c r="AH2725" s="373">
        <f>PPMT('Assumptions (T&amp;D) old'!$B$100,Model!AE$1,'Assumptions (T&amp;D) old'!$B$103,Model!$Z$2699)</f>
        <v>-0.07779726208</v>
      </c>
      <c r="AI2725" s="373">
        <f>PPMT('Assumptions (T&amp;D) old'!$B$100,Model!AF$1,'Assumptions (T&amp;D) old'!$B$103,Model!$Z$2699)</f>
        <v>-0.08149263203</v>
      </c>
      <c r="AJ2725" s="373">
        <f>PPMT('Assumptions (T&amp;D) old'!$B$100,Model!AG$1,'Assumptions (T&amp;D) old'!$B$103,Model!$Z$2699)</f>
        <v>-0.08536353205</v>
      </c>
      <c r="AK2725" s="373">
        <f>PPMT('Assumptions (T&amp;D) old'!$B$100,Model!AH$1,'Assumptions (T&amp;D) old'!$B$103,Model!$Z$2699)</f>
        <v>-0.08941829982</v>
      </c>
      <c r="AL2725" s="373">
        <f>PPMT('Assumptions (T&amp;D) old'!$B$100,Model!AI$1,'Assumptions (T&amp;D) old'!$B$103,Model!$Z$2699)</f>
        <v>-0.09366566906</v>
      </c>
      <c r="AM2725" s="373">
        <f>PPMT('Assumptions (T&amp;D) old'!$B$100,Model!AJ$1,'Assumptions (T&amp;D) old'!$B$103,Model!$Z$2699)</f>
        <v>-0.09811478835</v>
      </c>
      <c r="AN2725" s="373">
        <f>PPMT('Assumptions (T&amp;D) old'!$B$100,Model!AK$1,'Assumptions (T&amp;D) old'!$B$103,Model!$Z$2699)</f>
        <v>-0.1027752408</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-0.05515349917</v>
      </c>
      <c r="AB2726" s="373">
        <f>PPMT('Assumptions (T&amp;D) old'!$B$100,Model!X$1,'Assumptions (T&amp;D) old'!$B$103,Model!$AA$2699)</f>
        <v>-0.05777329038</v>
      </c>
      <c r="AC2726" s="373">
        <f>PPMT('Assumptions (T&amp;D) old'!$B$100,Model!Y$1,'Assumptions (T&amp;D) old'!$B$103,Model!$AA$2699)</f>
        <v>-0.06051752167</v>
      </c>
      <c r="AD2726" s="373">
        <f>PPMT('Assumptions (T&amp;D) old'!$B$100,Model!Z$1,'Assumptions (T&amp;D) old'!$B$103,Model!$AA$2699)</f>
        <v>-0.06339210395</v>
      </c>
      <c r="AE2726" s="373">
        <f>PPMT('Assumptions (T&amp;D) old'!$B$100,Model!AA$1,'Assumptions (T&amp;D) old'!$B$103,Model!$AA$2699)</f>
        <v>-0.06640322889</v>
      </c>
      <c r="AF2726" s="373">
        <f>PPMT('Assumptions (T&amp;D) old'!$B$100,Model!AB$1,'Assumptions (T&amp;D) old'!$B$103,Model!$AA$2699)</f>
        <v>-0.06955738226</v>
      </c>
      <c r="AG2726" s="373">
        <f>PPMT('Assumptions (T&amp;D) old'!$B$100,Model!AC$1,'Assumptions (T&amp;D) old'!$B$103,Model!$AA$2699)</f>
        <v>-0.07286135792</v>
      </c>
      <c r="AH2726" s="373">
        <f>PPMT('Assumptions (T&amp;D) old'!$B$100,Model!AD$1,'Assumptions (T&amp;D) old'!$B$103,Model!$AA$2699)</f>
        <v>-0.07632227242</v>
      </c>
      <c r="AI2726" s="373">
        <f>PPMT('Assumptions (T&amp;D) old'!$B$100,Model!AE$1,'Assumptions (T&amp;D) old'!$B$103,Model!$AA$2699)</f>
        <v>-0.07994758036</v>
      </c>
      <c r="AJ2726" s="373">
        <f>PPMT('Assumptions (T&amp;D) old'!$B$100,Model!AF$1,'Assumptions (T&amp;D) old'!$B$103,Model!$AA$2699)</f>
        <v>-0.08374509043</v>
      </c>
      <c r="AK2726" s="373">
        <f>PPMT('Assumptions (T&amp;D) old'!$B$100,Model!AG$1,'Assumptions (T&amp;D) old'!$B$103,Model!$AA$2699)</f>
        <v>-0.08772298222</v>
      </c>
      <c r="AL2726" s="373">
        <f>PPMT('Assumptions (T&amp;D) old'!$B$100,Model!AH$1,'Assumptions (T&amp;D) old'!$B$103,Model!$AA$2699)</f>
        <v>-0.09188982388</v>
      </c>
      <c r="AM2726" s="373">
        <f>PPMT('Assumptions (T&amp;D) old'!$B$100,Model!AI$1,'Assumptions (T&amp;D) old'!$B$103,Model!$AA$2699)</f>
        <v>-0.09625459051</v>
      </c>
      <c r="AN2726" s="373">
        <f>PPMT('Assumptions (T&amp;D) old'!$B$100,Model!AJ$1,'Assumptions (T&amp;D) old'!$B$103,Model!$AA$2699)</f>
        <v>-0.1008266836</v>
      </c>
      <c r="AO2726" s="373">
        <f>PPMT('Assumptions (T&amp;D) old'!$B$100,Model!AK$1,'Assumptions (T&amp;D) old'!$B$103,Model!$AA$2699)</f>
        <v>-0.105615951</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-0.05667460046</v>
      </c>
      <c r="AC2727" s="373">
        <f>PPMT('Assumptions (T&amp;D) old'!$B$100,Model!X$1,'Assumptions (T&amp;D) old'!$B$103,Model!$AB$2699)</f>
        <v>-0.05936664398</v>
      </c>
      <c r="AD2727" s="373">
        <f>PPMT('Assumptions (T&amp;D) old'!$B$100,Model!Y$1,'Assumptions (T&amp;D) old'!$B$103,Model!$AB$2699)</f>
        <v>-0.06218655957</v>
      </c>
      <c r="AE2727" s="373">
        <f>PPMT('Assumptions (T&amp;D) old'!$B$100,Model!Z$1,'Assumptions (T&amp;D) old'!$B$103,Model!$AB$2699)</f>
        <v>-0.06514042115</v>
      </c>
      <c r="AF2727" s="373">
        <f>PPMT('Assumptions (T&amp;D) old'!$B$100,Model!AA$1,'Assumptions (T&amp;D) old'!$B$103,Model!$AB$2699)</f>
        <v>-0.06823459115</v>
      </c>
      <c r="AG2727" s="373">
        <f>PPMT('Assumptions (T&amp;D) old'!$B$100,Model!AB$1,'Assumptions (T&amp;D) old'!$B$103,Model!$AB$2699)</f>
        <v>-0.07147573423</v>
      </c>
      <c r="AH2727" s="373">
        <f>PPMT('Assumptions (T&amp;D) old'!$B$100,Model!AC$1,'Assumptions (T&amp;D) old'!$B$103,Model!$AB$2699)</f>
        <v>-0.07487083161</v>
      </c>
      <c r="AI2727" s="373">
        <f>PPMT('Assumptions (T&amp;D) old'!$B$100,Model!AD$1,'Assumptions (T&amp;D) old'!$B$103,Model!$AB$2699)</f>
        <v>-0.07842719611</v>
      </c>
      <c r="AJ2727" s="373">
        <f>PPMT('Assumptions (T&amp;D) old'!$B$100,Model!AE$1,'Assumptions (T&amp;D) old'!$B$103,Model!$AB$2699)</f>
        <v>-0.08215248792</v>
      </c>
      <c r="AK2727" s="373">
        <f>PPMT('Assumptions (T&amp;D) old'!$B$100,Model!AF$1,'Assumptions (T&amp;D) old'!$B$103,Model!$AB$2699)</f>
        <v>-0.0860547311</v>
      </c>
      <c r="AL2727" s="373">
        <f>PPMT('Assumptions (T&amp;D) old'!$B$100,Model!AG$1,'Assumptions (T&amp;D) old'!$B$103,Model!$AB$2699)</f>
        <v>-0.09014233083</v>
      </c>
      <c r="AM2727" s="373">
        <f>PPMT('Assumptions (T&amp;D) old'!$B$100,Model!AH$1,'Assumptions (T&amp;D) old'!$B$103,Model!$AB$2699)</f>
        <v>-0.09442409154</v>
      </c>
      <c r="AN2727" s="373">
        <f>PPMT('Assumptions (T&amp;D) old'!$B$100,Model!AI$1,'Assumptions (T&amp;D) old'!$B$103,Model!$AB$2699)</f>
        <v>-0.09890923589</v>
      </c>
      <c r="AO2727" s="373">
        <f>PPMT('Assumptions (T&amp;D) old'!$B$100,Model!AJ$1,'Assumptions (T&amp;D) old'!$B$103,Model!$AB$2699)</f>
        <v>-0.1036074246</v>
      </c>
      <c r="AP2727" s="373">
        <f>PPMT('Assumptions (T&amp;D) old'!$B$100,Model!AK$1,'Assumptions (T&amp;D) old'!$B$103,Model!$AB$2699)</f>
        <v>-0.1085287773</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-0.05823427018</v>
      </c>
      <c r="AD2728" s="373">
        <f>PPMT('Assumptions (T&amp;D) old'!$B$100,Model!X$1,'Assumptions (T&amp;D) old'!$B$103,Model!$AC$2699)</f>
        <v>-0.06100039801</v>
      </c>
      <c r="AE2728" s="373">
        <f>PPMT('Assumptions (T&amp;D) old'!$B$100,Model!Y$1,'Assumptions (T&amp;D) old'!$B$103,Model!$AC$2699)</f>
        <v>-0.06389791692</v>
      </c>
      <c r="AF2728" s="373">
        <f>PPMT('Assumptions (T&amp;D) old'!$B$100,Model!Z$1,'Assumptions (T&amp;D) old'!$B$103,Model!$AC$2699)</f>
        <v>-0.06693306797</v>
      </c>
      <c r="AG2728" s="373">
        <f>PPMT('Assumptions (T&amp;D) old'!$B$100,Model!AA$1,'Assumptions (T&amp;D) old'!$B$103,Model!$AC$2699)</f>
        <v>-0.0701123887</v>
      </c>
      <c r="AH2728" s="373">
        <f>PPMT('Assumptions (T&amp;D) old'!$B$100,Model!AB$1,'Assumptions (T&amp;D) old'!$B$103,Model!$AC$2699)</f>
        <v>-0.07344272717</v>
      </c>
      <c r="AI2728" s="373">
        <f>PPMT('Assumptions (T&amp;D) old'!$B$100,Model!AC$1,'Assumptions (T&amp;D) old'!$B$103,Model!$AC$2699)</f>
        <v>-0.07693125671</v>
      </c>
      <c r="AJ2728" s="373">
        <f>PPMT('Assumptions (T&amp;D) old'!$B$100,Model!AD$1,'Assumptions (T&amp;D) old'!$B$103,Model!$AC$2699)</f>
        <v>-0.0805854914</v>
      </c>
      <c r="AK2728" s="373">
        <f>PPMT('Assumptions (T&amp;D) old'!$B$100,Model!AE$1,'Assumptions (T&amp;D) old'!$B$103,Model!$AC$2699)</f>
        <v>-0.08441330224</v>
      </c>
      <c r="AL2728" s="373">
        <f>PPMT('Assumptions (T&amp;D) old'!$B$100,Model!AF$1,'Assumptions (T&amp;D) old'!$B$103,Model!$AC$2699)</f>
        <v>-0.0884229341</v>
      </c>
      <c r="AM2728" s="373">
        <f>PPMT('Assumptions (T&amp;D) old'!$B$100,Model!AG$1,'Assumptions (T&amp;D) old'!$B$103,Model!$AC$2699)</f>
        <v>-0.09262302347</v>
      </c>
      <c r="AN2728" s="373">
        <f>PPMT('Assumptions (T&amp;D) old'!$B$100,Model!AH$1,'Assumptions (T&amp;D) old'!$B$103,Model!$AC$2699)</f>
        <v>-0.09702261708</v>
      </c>
      <c r="AO2728" s="373">
        <f>PPMT('Assumptions (T&amp;D) old'!$B$100,Model!AI$1,'Assumptions (T&amp;D) old'!$B$103,Model!$AC$2699)</f>
        <v>-0.1016311914</v>
      </c>
      <c r="AP2728" s="373">
        <f>PPMT('Assumptions (T&amp;D) old'!$B$100,Model!AJ$1,'Assumptions (T&amp;D) old'!$B$103,Model!$AC$2699)</f>
        <v>-0.106458673</v>
      </c>
      <c r="AQ2728" s="373">
        <f>PPMT('Assumptions (T&amp;D) old'!$B$100,Model!AK$1,'Assumptions (T&amp;D) old'!$B$103,Model!$AC$2699)</f>
        <v>-0.11151546</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-0.05983343844</v>
      </c>
      <c r="AE2729" s="373">
        <f>PPMT('Assumptions (T&amp;D) old'!$B$100,Model!X$1,'Assumptions (T&amp;D) old'!$B$103,Model!$AD$2699)</f>
        <v>-0.06267552676</v>
      </c>
      <c r="AF2729" s="373">
        <f>PPMT('Assumptions (T&amp;D) old'!$B$100,Model!Y$1,'Assumptions (T&amp;D) old'!$B$103,Model!$AD$2699)</f>
        <v>-0.06565261428</v>
      </c>
      <c r="AG2729" s="373">
        <f>PPMT('Assumptions (T&amp;D) old'!$B$100,Model!Z$1,'Assumptions (T&amp;D) old'!$B$103,Model!$AD$2699)</f>
        <v>-0.06877111346</v>
      </c>
      <c r="AH2729" s="373">
        <f>PPMT('Assumptions (T&amp;D) old'!$B$100,Model!AA$1,'Assumptions (T&amp;D) old'!$B$103,Model!$AD$2699)</f>
        <v>-0.07203774135</v>
      </c>
      <c r="AI2729" s="373">
        <f>PPMT('Assumptions (T&amp;D) old'!$B$100,Model!AB$1,'Assumptions (T&amp;D) old'!$B$103,Model!$AD$2699)</f>
        <v>-0.07545953406</v>
      </c>
      <c r="AJ2729" s="373">
        <f>PPMT('Assumptions (T&amp;D) old'!$B$100,Model!AC$1,'Assumptions (T&amp;D) old'!$B$103,Model!$AD$2699)</f>
        <v>-0.07904386193</v>
      </c>
      <c r="AK2729" s="373">
        <f>PPMT('Assumptions (T&amp;D) old'!$B$100,Model!AD$1,'Assumptions (T&amp;D) old'!$B$103,Model!$AD$2699)</f>
        <v>-0.08279844537</v>
      </c>
      <c r="AL2729" s="373">
        <f>PPMT('Assumptions (T&amp;D) old'!$B$100,Model!AE$1,'Assumptions (T&amp;D) old'!$B$103,Model!$AD$2699)</f>
        <v>-0.08673137153</v>
      </c>
      <c r="AM2729" s="373">
        <f>PPMT('Assumptions (T&amp;D) old'!$B$100,Model!AF$1,'Assumptions (T&amp;D) old'!$B$103,Model!$AD$2699)</f>
        <v>-0.09085111168</v>
      </c>
      <c r="AN2729" s="373">
        <f>PPMT('Assumptions (T&amp;D) old'!$B$100,Model!AG$1,'Assumptions (T&amp;D) old'!$B$103,Model!$AD$2699)</f>
        <v>-0.09516653948</v>
      </c>
      <c r="AO2729" s="373">
        <f>PPMT('Assumptions (T&amp;D) old'!$B$100,Model!AH$1,'Assumptions (T&amp;D) old'!$B$103,Model!$AD$2699)</f>
        <v>-0.09968695011</v>
      </c>
      <c r="AP2729" s="373">
        <f>PPMT('Assumptions (T&amp;D) old'!$B$100,Model!AI$1,'Assumptions (T&amp;D) old'!$B$103,Model!$AD$2699)</f>
        <v>-0.1044220802</v>
      </c>
      <c r="AQ2729" s="373">
        <f>PPMT('Assumptions (T&amp;D) old'!$B$100,Model!AJ$1,'Assumptions (T&amp;D) old'!$B$103,Model!$AD$2699)</f>
        <v>-0.109382129</v>
      </c>
      <c r="AR2729" s="373">
        <f>PPMT('Assumptions (T&amp;D) old'!$B$100,Model!AK$1,'Assumptions (T&amp;D) old'!$B$103,Model!$AD$2699)</f>
        <v>-0.1145777802</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-0.06149652292</v>
      </c>
      <c r="AF2730" s="373">
        <f>PPMT('Assumptions (T&amp;D) old'!$B$100,Model!X$1,'Assumptions (T&amp;D) old'!$B$103,Model!$AE$2699)</f>
        <v>-0.06441760776</v>
      </c>
      <c r="AG2730" s="373">
        <f>PPMT('Assumptions (T&amp;D) old'!$B$100,Model!Y$1,'Assumptions (T&amp;D) old'!$B$103,Model!$AE$2699)</f>
        <v>-0.06747744412</v>
      </c>
      <c r="AH2730" s="373">
        <f>PPMT('Assumptions (T&amp;D) old'!$B$100,Model!Z$1,'Assumptions (T&amp;D) old'!$B$103,Model!$AE$2699)</f>
        <v>-0.07068262272</v>
      </c>
      <c r="AI2730" s="373">
        <f>PPMT('Assumptions (T&amp;D) old'!$B$100,Model!AA$1,'Assumptions (T&amp;D) old'!$B$103,Model!$AE$2699)</f>
        <v>-0.0740400473</v>
      </c>
      <c r="AJ2730" s="373">
        <f>PPMT('Assumptions (T&amp;D) old'!$B$100,Model!AB$1,'Assumptions (T&amp;D) old'!$B$103,Model!$AE$2699)</f>
        <v>-0.07755694955</v>
      </c>
      <c r="AK2730" s="373">
        <f>PPMT('Assumptions (T&amp;D) old'!$B$100,Model!AC$1,'Assumptions (T&amp;D) old'!$B$103,Model!$AE$2699)</f>
        <v>-0.08124090465</v>
      </c>
      <c r="AL2730" s="373">
        <f>PPMT('Assumptions (T&amp;D) old'!$B$100,Model!AD$1,'Assumptions (T&amp;D) old'!$B$103,Model!$AE$2699)</f>
        <v>-0.08509984762</v>
      </c>
      <c r="AM2730" s="373">
        <f>PPMT('Assumptions (T&amp;D) old'!$B$100,Model!AE$1,'Assumptions (T&amp;D) old'!$B$103,Model!$AE$2699)</f>
        <v>-0.08914209038</v>
      </c>
      <c r="AN2730" s="373">
        <f>PPMT('Assumptions (T&amp;D) old'!$B$100,Model!AF$1,'Assumptions (T&amp;D) old'!$B$103,Model!$AE$2699)</f>
        <v>-0.09337633968</v>
      </c>
      <c r="AO2730" s="373">
        <f>PPMT('Assumptions (T&amp;D) old'!$B$100,Model!AG$1,'Assumptions (T&amp;D) old'!$B$103,Model!$AE$2699)</f>
        <v>-0.09781171581</v>
      </c>
      <c r="AP2730" s="373">
        <f>PPMT('Assumptions (T&amp;D) old'!$B$100,Model!AH$1,'Assumptions (T&amp;D) old'!$B$103,Model!$AE$2699)</f>
        <v>-0.1024577723</v>
      </c>
      <c r="AQ2730" s="373">
        <f>PPMT('Assumptions (T&amp;D) old'!$B$100,Model!AI$1,'Assumptions (T&amp;D) old'!$B$103,Model!$AE$2699)</f>
        <v>-0.1073245165</v>
      </c>
      <c r="AR2730" s="373">
        <f>PPMT('Assumptions (T&amp;D) old'!$B$100,Model!AJ$1,'Assumptions (T&amp;D) old'!$B$103,Model!$AE$2699)</f>
        <v>-0.112422431</v>
      </c>
      <c r="AS2730" s="373">
        <f>PPMT('Assumptions (T&amp;D) old'!$B$100,Model!AK$1,'Assumptions (T&amp;D) old'!$B$103,Model!$AE$2699)</f>
        <v>-0.1177624965</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-0.06315409987</v>
      </c>
      <c r="AG2731" s="373">
        <f>PPMT('Assumptions (T&amp;D) old'!$B$100,Model!X$1,'Assumptions (T&amp;D) old'!$B$103,Model!$AF$2699)</f>
        <v>-0.06615391962</v>
      </c>
      <c r="AH2731" s="373">
        <f>PPMT('Assumptions (T&amp;D) old'!$B$100,Model!Y$1,'Assumptions (T&amp;D) old'!$B$103,Model!$AF$2699)</f>
        <v>-0.0692962308</v>
      </c>
      <c r="AI2731" s="373">
        <f>PPMT('Assumptions (T&amp;D) old'!$B$100,Model!Z$1,'Assumptions (T&amp;D) old'!$B$103,Model!$AF$2699)</f>
        <v>-0.07258780176</v>
      </c>
      <c r="AJ2731" s="373">
        <f>PPMT('Assumptions (T&amp;D) old'!$B$100,Model!AA$1,'Assumptions (T&amp;D) old'!$B$103,Model!$AF$2699)</f>
        <v>-0.07603572235</v>
      </c>
      <c r="AK2731" s="373">
        <f>PPMT('Assumptions (T&amp;D) old'!$B$100,Model!AB$1,'Assumptions (T&amp;D) old'!$B$103,Model!$AF$2699)</f>
        <v>-0.07964741916</v>
      </c>
      <c r="AL2731" s="373">
        <f>PPMT('Assumptions (T&amp;D) old'!$B$100,Model!AC$1,'Assumptions (T&amp;D) old'!$B$103,Model!$AF$2699)</f>
        <v>-0.08343067157</v>
      </c>
      <c r="AM2731" s="373">
        <f>PPMT('Assumptions (T&amp;D) old'!$B$100,Model!AD$1,'Assumptions (T&amp;D) old'!$B$103,Model!$AF$2699)</f>
        <v>-0.08739362847</v>
      </c>
      <c r="AN2731" s="373">
        <f>PPMT('Assumptions (T&amp;D) old'!$B$100,Model!AE$1,'Assumptions (T&amp;D) old'!$B$103,Model!$AF$2699)</f>
        <v>-0.09154482582</v>
      </c>
      <c r="AO2731" s="373">
        <f>PPMT('Assumptions (T&amp;D) old'!$B$100,Model!AF$1,'Assumptions (T&amp;D) old'!$B$103,Model!$AF$2699)</f>
        <v>-0.09589320505</v>
      </c>
      <c r="AP2731" s="373">
        <f>PPMT('Assumptions (T&amp;D) old'!$B$100,Model!AG$1,'Assumptions (T&amp;D) old'!$B$103,Model!$AF$2699)</f>
        <v>-0.1004481323</v>
      </c>
      <c r="AQ2731" s="373">
        <f>PPMT('Assumptions (T&amp;D) old'!$B$100,Model!AH$1,'Assumptions (T&amp;D) old'!$B$103,Model!$AF$2699)</f>
        <v>-0.1052194186</v>
      </c>
      <c r="AR2731" s="373">
        <f>PPMT('Assumptions (T&amp;D) old'!$B$100,Model!AI$1,'Assumptions (T&amp;D) old'!$B$103,Model!$AF$2699)</f>
        <v>-0.110217341</v>
      </c>
      <c r="AS2731" s="373">
        <f>PPMT('Assumptions (T&amp;D) old'!$B$100,Model!AJ$1,'Assumptions (T&amp;D) old'!$B$103,Model!$AF$2699)</f>
        <v>-0.1154526646</v>
      </c>
      <c r="AT2731" s="373">
        <f>PPMT('Assumptions (T&amp;D) old'!$B$100,Model!AK$1,'Assumptions (T&amp;D) old'!$B$103,Model!$AF$2699)</f>
        <v>-0.1209366662</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-0.0648775637</v>
      </c>
      <c r="AH2732" s="373">
        <f>PPMT('Assumptions (T&amp;D) old'!$B$100,Model!X$1,'Assumptions (T&amp;D) old'!$B$103,Model!$AG$2699)</f>
        <v>-0.06795924798</v>
      </c>
      <c r="AI2732" s="373">
        <f>PPMT('Assumptions (T&amp;D) old'!$B$100,Model!Y$1,'Assumptions (T&amp;D) old'!$B$103,Model!$AG$2699)</f>
        <v>-0.07118731226</v>
      </c>
      <c r="AJ2732" s="373">
        <f>PPMT('Assumptions (T&amp;D) old'!$B$100,Model!Z$1,'Assumptions (T&amp;D) old'!$B$103,Model!$AG$2699)</f>
        <v>-0.07456870959</v>
      </c>
      <c r="AK2732" s="373">
        <f>PPMT('Assumptions (T&amp;D) old'!$B$100,Model!AA$1,'Assumptions (T&amp;D) old'!$B$103,Model!$AG$2699)</f>
        <v>-0.0781107233</v>
      </c>
      <c r="AL2732" s="373">
        <f>PPMT('Assumptions (T&amp;D) old'!$B$100,Model!AB$1,'Assumptions (T&amp;D) old'!$B$103,Model!$AG$2699)</f>
        <v>-0.08182098265</v>
      </c>
      <c r="AM2732" s="373">
        <f>PPMT('Assumptions (T&amp;D) old'!$B$100,Model!AC$1,'Assumptions (T&amp;D) old'!$B$103,Model!$AG$2699)</f>
        <v>-0.08570747933</v>
      </c>
      <c r="AN2732" s="373">
        <f>PPMT('Assumptions (T&amp;D) old'!$B$100,Model!AD$1,'Assumptions (T&amp;D) old'!$B$103,Model!$AG$2699)</f>
        <v>-0.0897785846</v>
      </c>
      <c r="AO2732" s="373">
        <f>PPMT('Assumptions (T&amp;D) old'!$B$100,Model!AE$1,'Assumptions (T&amp;D) old'!$B$103,Model!$AG$2699)</f>
        <v>-0.09404306737</v>
      </c>
      <c r="AP2732" s="373">
        <f>PPMT('Assumptions (T&amp;D) old'!$B$100,Model!AF$1,'Assumptions (T&amp;D) old'!$B$103,Model!$AG$2699)</f>
        <v>-0.09851011307</v>
      </c>
      <c r="AQ2732" s="373">
        <f>PPMT('Assumptions (T&amp;D) old'!$B$100,Model!AG$1,'Assumptions (T&amp;D) old'!$B$103,Model!$AG$2699)</f>
        <v>-0.1031893434</v>
      </c>
      <c r="AR2732" s="373">
        <f>PPMT('Assumptions (T&amp;D) old'!$B$100,Model!AH$1,'Assumptions (T&amp;D) old'!$B$103,Model!$AG$2699)</f>
        <v>-0.1080908372</v>
      </c>
      <c r="AS2732" s="373">
        <f>PPMT('Assumptions (T&amp;D) old'!$B$100,Model!AI$1,'Assumptions (T&amp;D) old'!$B$103,Model!$AG$2699)</f>
        <v>-0.113225152</v>
      </c>
      <c r="AT2732" s="373">
        <f>PPMT('Assumptions (T&amp;D) old'!$B$100,Model!AJ$1,'Assumptions (T&amp;D) old'!$B$103,Model!$AG$2699)</f>
        <v>-0.1186033467</v>
      </c>
      <c r="AU2732" s="373">
        <f>PPMT('Assumptions (T&amp;D) old'!$B$100,Model!AK$1,'Assumptions (T&amp;D) old'!$B$103,Model!$AG$2699)</f>
        <v>-0.1242370057</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-0.06664446838</v>
      </c>
      <c r="AI2733" s="373">
        <f>PPMT('Assumptions (T&amp;D) old'!$B$100,Model!X$1,'Assumptions (T&amp;D) old'!$B$103,Model!$AH$2699)</f>
        <v>-0.06981008062</v>
      </c>
      <c r="AJ2733" s="373">
        <f>PPMT('Assumptions (T&amp;D) old'!$B$100,Model!Y$1,'Assumptions (T&amp;D) old'!$B$103,Model!$AH$2699)</f>
        <v>-0.07312605945</v>
      </c>
      <c r="AK2733" s="373">
        <f>PPMT('Assumptions (T&amp;D) old'!$B$100,Model!Z$1,'Assumptions (T&amp;D) old'!$B$103,Model!$AH$2699)</f>
        <v>-0.07659954728</v>
      </c>
      <c r="AL2733" s="373">
        <f>PPMT('Assumptions (T&amp;D) old'!$B$100,Model!AA$1,'Assumptions (T&amp;D) old'!$B$103,Model!$AH$2699)</f>
        <v>-0.08023802577</v>
      </c>
      <c r="AM2733" s="373">
        <f>PPMT('Assumptions (T&amp;D) old'!$B$100,Model!AB$1,'Assumptions (T&amp;D) old'!$B$103,Model!$AH$2699)</f>
        <v>-0.084049332</v>
      </c>
      <c r="AN2733" s="373">
        <f>PPMT('Assumptions (T&amp;D) old'!$B$100,Model!AC$1,'Assumptions (T&amp;D) old'!$B$103,Model!$AH$2699)</f>
        <v>-0.08804167527</v>
      </c>
      <c r="AO2733" s="373">
        <f>PPMT('Assumptions (T&amp;D) old'!$B$100,Model!AD$1,'Assumptions (T&amp;D) old'!$B$103,Model!$AH$2699)</f>
        <v>-0.09222365484</v>
      </c>
      <c r="AP2733" s="373">
        <f>PPMT('Assumptions (T&amp;D) old'!$B$100,Model!AE$1,'Assumptions (T&amp;D) old'!$B$103,Model!$AH$2699)</f>
        <v>-0.09660427845</v>
      </c>
      <c r="AQ2733" s="373">
        <f>PPMT('Assumptions (T&amp;D) old'!$B$100,Model!AF$1,'Assumptions (T&amp;D) old'!$B$103,Model!$AH$2699)</f>
        <v>-0.1011929817</v>
      </c>
      <c r="AR2733" s="373">
        <f>PPMT('Assumptions (T&amp;D) old'!$B$100,Model!AG$1,'Assumptions (T&amp;D) old'!$B$103,Model!$AH$2699)</f>
        <v>-0.1059996483</v>
      </c>
      <c r="AS2733" s="373">
        <f>PPMT('Assumptions (T&amp;D) old'!$B$100,Model!AH$1,'Assumptions (T&amp;D) old'!$B$103,Model!$AH$2699)</f>
        <v>-0.1110346316</v>
      </c>
      <c r="AT2733" s="373">
        <f>PPMT('Assumptions (T&amp;D) old'!$B$100,Model!AI$1,'Assumptions (T&amp;D) old'!$B$103,Model!$AH$2699)</f>
        <v>-0.1163087766</v>
      </c>
      <c r="AU2733" s="373">
        <f>PPMT('Assumptions (T&amp;D) old'!$B$100,Model!AJ$1,'Assumptions (T&amp;D) old'!$B$103,Model!$AH$2699)</f>
        <v>-0.1218334435</v>
      </c>
      <c r="AV2733" s="373">
        <f>PPMT('Assumptions (T&amp;D) old'!$B$100,Model!AK$1,'Assumptions (T&amp;D) old'!$B$103,Model!$AH$2699)</f>
        <v>-0.1276205321</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-0.06883648491</v>
      </c>
      <c r="AJ2734" s="373">
        <f>PPMT('Assumptions (T&amp;D) old'!$B$100,Model!X$1,'Assumptions (T&amp;D) old'!$B$103,Model!$AI$2699)</f>
        <v>-0.07210621794</v>
      </c>
      <c r="AK2734" s="373">
        <f>PPMT('Assumptions (T&amp;D) old'!$B$100,Model!Y$1,'Assumptions (T&amp;D) old'!$B$103,Model!$AI$2699)</f>
        <v>-0.07553126329</v>
      </c>
      <c r="AL2734" s="373">
        <f>PPMT('Assumptions (T&amp;D) old'!$B$100,Model!Z$1,'Assumptions (T&amp;D) old'!$B$103,Model!$AI$2699)</f>
        <v>-0.0791189983</v>
      </c>
      <c r="AM2734" s="373">
        <f>PPMT('Assumptions (T&amp;D) old'!$B$100,Model!AA$1,'Assumptions (T&amp;D) old'!$B$103,Model!$AI$2699)</f>
        <v>-0.08287715072</v>
      </c>
      <c r="AN2734" s="373">
        <f>PPMT('Assumptions (T&amp;D) old'!$B$100,Model!AB$1,'Assumptions (T&amp;D) old'!$B$103,Model!$AI$2699)</f>
        <v>-0.08681381538</v>
      </c>
      <c r="AO2734" s="373">
        <f>PPMT('Assumptions (T&amp;D) old'!$B$100,Model!AC$1,'Assumptions (T&amp;D) old'!$B$103,Model!$AI$2699)</f>
        <v>-0.09093747161</v>
      </c>
      <c r="AP2734" s="373">
        <f>PPMT('Assumptions (T&amp;D) old'!$B$100,Model!AD$1,'Assumptions (T&amp;D) old'!$B$103,Model!$AI$2699)</f>
        <v>-0.09525700151</v>
      </c>
      <c r="AQ2734" s="373">
        <f>PPMT('Assumptions (T&amp;D) old'!$B$100,Model!AE$1,'Assumptions (T&amp;D) old'!$B$103,Model!$AI$2699)</f>
        <v>-0.09978170908</v>
      </c>
      <c r="AR2734" s="373">
        <f>PPMT('Assumptions (T&amp;D) old'!$B$100,Model!AF$1,'Assumptions (T&amp;D) old'!$B$103,Model!$AI$2699)</f>
        <v>-0.1045213403</v>
      </c>
      <c r="AS2734" s="373">
        <f>PPMT('Assumptions (T&amp;D) old'!$B$100,Model!AG$1,'Assumptions (T&amp;D) old'!$B$103,Model!$AI$2699)</f>
        <v>-0.1094861039</v>
      </c>
      <c r="AT2734" s="373">
        <f>PPMT('Assumptions (T&amp;D) old'!$B$100,Model!AH$1,'Assumptions (T&amp;D) old'!$B$103,Model!$AI$2699)</f>
        <v>-0.1146866939</v>
      </c>
      <c r="AU2734" s="373">
        <f>PPMT('Assumptions (T&amp;D) old'!$B$100,Model!AI$1,'Assumptions (T&amp;D) old'!$B$103,Model!$AI$2699)</f>
        <v>-0.1201343118</v>
      </c>
      <c r="AV2734" s="373">
        <f>PPMT('Assumptions (T&amp;D) old'!$B$100,Model!AJ$1,'Assumptions (T&amp;D) old'!$B$103,Model!$AI$2699)</f>
        <v>-0.1258406916</v>
      </c>
      <c r="AW2734" s="373">
        <f>PPMT('Assumptions (T&amp;D) old'!$B$100,Model!AK$1,'Assumptions (T&amp;D) old'!$B$103,Model!$AI$2699)</f>
        <v>-0.1318181245</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-0.07031279899</v>
      </c>
      <c r="AK2735" s="373">
        <f>PPMT('Assumptions (T&amp;D) old'!$B$100,Model!X$1,'Assumptions (T&amp;D) old'!$B$103,Model!$AJ$2699)</f>
        <v>-0.07365265694</v>
      </c>
      <c r="AL2735" s="373">
        <f>PPMT('Assumptions (T&amp;D) old'!$B$100,Model!Y$1,'Assumptions (T&amp;D) old'!$B$103,Model!$AJ$2699)</f>
        <v>-0.07715115814</v>
      </c>
      <c r="AM2735" s="373">
        <f>PPMT('Assumptions (T&amp;D) old'!$B$100,Model!Z$1,'Assumptions (T&amp;D) old'!$B$103,Model!$AJ$2699)</f>
        <v>-0.08081583816</v>
      </c>
      <c r="AN2735" s="373">
        <f>PPMT('Assumptions (T&amp;D) old'!$B$100,Model!AA$1,'Assumptions (T&amp;D) old'!$B$103,Model!$AJ$2699)</f>
        <v>-0.08465459047</v>
      </c>
      <c r="AO2735" s="373">
        <f>PPMT('Assumptions (T&amp;D) old'!$B$100,Model!AB$1,'Assumptions (T&amp;D) old'!$B$103,Model!$AJ$2699)</f>
        <v>-0.08867568352</v>
      </c>
      <c r="AP2735" s="373">
        <f>PPMT('Assumptions (T&amp;D) old'!$B$100,Model!AC$1,'Assumptions (T&amp;D) old'!$B$103,Model!$AJ$2699)</f>
        <v>-0.09288777848</v>
      </c>
      <c r="AQ2735" s="373">
        <f>PPMT('Assumptions (T&amp;D) old'!$B$100,Model!AD$1,'Assumptions (T&amp;D) old'!$B$103,Model!$AJ$2699)</f>
        <v>-0.09729994796</v>
      </c>
      <c r="AR2735" s="373">
        <f>PPMT('Assumptions (T&amp;D) old'!$B$100,Model!AE$1,'Assumptions (T&amp;D) old'!$B$103,Model!$AJ$2699)</f>
        <v>-0.1019216955</v>
      </c>
      <c r="AS2735" s="373">
        <f>PPMT('Assumptions (T&amp;D) old'!$B$100,Model!AF$1,'Assumptions (T&amp;D) old'!$B$103,Model!$AJ$2699)</f>
        <v>-0.106762976</v>
      </c>
      <c r="AT2735" s="373">
        <f>PPMT('Assumptions (T&amp;D) old'!$B$100,Model!AG$1,'Assumptions (T&amp;D) old'!$B$103,Model!$AJ$2699)</f>
        <v>-0.1118342174</v>
      </c>
      <c r="AU2735" s="373">
        <f>PPMT('Assumptions (T&amp;D) old'!$B$100,Model!AH$1,'Assumptions (T&amp;D) old'!$B$103,Model!$AJ$2699)</f>
        <v>-0.1171463427</v>
      </c>
      <c r="AV2735" s="373">
        <f>PPMT('Assumptions (T&amp;D) old'!$B$100,Model!AI$1,'Assumptions (T&amp;D) old'!$B$103,Model!$AJ$2699)</f>
        <v>-0.122710794</v>
      </c>
      <c r="AW2735" s="373">
        <f>PPMT('Assumptions (T&amp;D) old'!$B$100,Model!AJ$1,'Assumptions (T&amp;D) old'!$B$103,Model!$AJ$2699)</f>
        <v>-0.1285395567</v>
      </c>
      <c r="AX2735" s="373">
        <f>PPMT('Assumptions (T&amp;D) old'!$B$100,Model!AK$1,'Assumptions (T&amp;D) old'!$B$103,Model!$AJ$2699)</f>
        <v>-0.1346451856</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-0.07221638555</v>
      </c>
      <c r="AL2736" s="373">
        <f>PPMT('Assumptions (T&amp;D) old'!$B$100,Model!X$1,'Assumptions (T&amp;D) old'!$B$103,Model!$AK$2699)</f>
        <v>-0.07564666386</v>
      </c>
      <c r="AM2736" s="373">
        <f>PPMT('Assumptions (T&amp;D) old'!$B$100,Model!Y$1,'Assumptions (T&amp;D) old'!$B$103,Model!$AK$2699)</f>
        <v>-0.07923988039</v>
      </c>
      <c r="AN2736" s="373">
        <f>PPMT('Assumptions (T&amp;D) old'!$B$100,Model!Z$1,'Assumptions (T&amp;D) old'!$B$103,Model!$AK$2699)</f>
        <v>-0.08300377471</v>
      </c>
      <c r="AO2736" s="373">
        <f>PPMT('Assumptions (T&amp;D) old'!$B$100,Model!AA$1,'Assumptions (T&amp;D) old'!$B$103,Model!$AK$2699)</f>
        <v>-0.08694645401</v>
      </c>
      <c r="AP2736" s="373">
        <f>PPMT('Assumptions (T&amp;D) old'!$B$100,Model!AB$1,'Assumptions (T&amp;D) old'!$B$103,Model!$AK$2699)</f>
        <v>-0.09107641058</v>
      </c>
      <c r="AQ2736" s="373">
        <f>PPMT('Assumptions (T&amp;D) old'!$B$100,Model!AC$1,'Assumptions (T&amp;D) old'!$B$103,Model!$AK$2699)</f>
        <v>-0.09540254008</v>
      </c>
      <c r="AR2736" s="373">
        <f>PPMT('Assumptions (T&amp;D) old'!$B$100,Model!AD$1,'Assumptions (T&amp;D) old'!$B$103,Model!$AK$2699)</f>
        <v>-0.09993416073</v>
      </c>
      <c r="AS2736" s="373">
        <f>PPMT('Assumptions (T&amp;D) old'!$B$100,Model!AE$1,'Assumptions (T&amp;D) old'!$B$103,Model!$AK$2699)</f>
        <v>-0.1046810334</v>
      </c>
      <c r="AT2736" s="373">
        <f>PPMT('Assumptions (T&amp;D) old'!$B$100,Model!AF$1,'Assumptions (T&amp;D) old'!$B$103,Model!$AK$2699)</f>
        <v>-0.1096533825</v>
      </c>
      <c r="AU2736" s="373">
        <f>PPMT('Assumptions (T&amp;D) old'!$B$100,Model!AG$1,'Assumptions (T&amp;D) old'!$B$103,Model!$AK$2699)</f>
        <v>-0.1148619181</v>
      </c>
      <c r="AV2736" s="373">
        <f>PPMT('Assumptions (T&amp;D) old'!$B$100,Model!AH$1,'Assumptions (T&amp;D) old'!$B$103,Model!$AK$2699)</f>
        <v>-0.1203178592</v>
      </c>
      <c r="AW2736" s="373">
        <f>PPMT('Assumptions (T&amp;D) old'!$B$100,Model!AI$1,'Assumptions (T&amp;D) old'!$B$103,Model!$AK$2699)</f>
        <v>-0.1260329575</v>
      </c>
      <c r="AX2736" s="373">
        <f>PPMT('Assumptions (T&amp;D) old'!$B$100,Model!AJ$1,'Assumptions (T&amp;D) old'!$B$103,Model!$AK$2699)</f>
        <v>-0.132019523</v>
      </c>
      <c r="AY2736" s="373">
        <f>PPMT('Assumptions (T&amp;D) old'!$B$100,Model!AK$1,'Assumptions (T&amp;D) old'!$B$103,Model!$AK$2699)</f>
        <v>-0.1382904504</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-0.0741677353</v>
      </c>
      <c r="AM2737" s="373">
        <f>PPMT('Assumptions (T&amp;D) old'!$B$100,Model!X$1,'Assumptions (T&amp;D) old'!$B$103,Model!$AL$2699)</f>
        <v>-0.07769070272</v>
      </c>
      <c r="AN2737" s="373">
        <f>PPMT('Assumptions (T&amp;D) old'!$B$100,Model!Y$1,'Assumptions (T&amp;D) old'!$B$103,Model!$AL$2699)</f>
        <v>-0.0813810111</v>
      </c>
      <c r="AO2737" s="373">
        <f>PPMT('Assumptions (T&amp;D) old'!$B$100,Model!Z$1,'Assumptions (T&amp;D) old'!$B$103,Model!$AL$2699)</f>
        <v>-0.08524660913</v>
      </c>
      <c r="AP2737" s="373">
        <f>PPMT('Assumptions (T&amp;D) old'!$B$100,Model!AA$1,'Assumptions (T&amp;D) old'!$B$103,Model!$AL$2699)</f>
        <v>-0.08929582306</v>
      </c>
      <c r="AQ2737" s="373">
        <f>PPMT('Assumptions (T&amp;D) old'!$B$100,Model!AB$1,'Assumptions (T&amp;D) old'!$B$103,Model!$AL$2699)</f>
        <v>-0.09353737466</v>
      </c>
      <c r="AR2737" s="373">
        <f>PPMT('Assumptions (T&amp;D) old'!$B$100,Model!AC$1,'Assumptions (T&amp;D) old'!$B$103,Model!$AL$2699)</f>
        <v>-0.09798039996</v>
      </c>
      <c r="AS2737" s="373">
        <f>PPMT('Assumptions (T&amp;D) old'!$B$100,Model!AD$1,'Assumptions (T&amp;D) old'!$B$103,Model!$AL$2699)</f>
        <v>-0.102634469</v>
      </c>
      <c r="AT2737" s="373">
        <f>PPMT('Assumptions (T&amp;D) old'!$B$100,Model!AE$1,'Assumptions (T&amp;D) old'!$B$103,Model!$AL$2699)</f>
        <v>-0.1075096062</v>
      </c>
      <c r="AU2737" s="373">
        <f>PPMT('Assumptions (T&amp;D) old'!$B$100,Model!AF$1,'Assumptions (T&amp;D) old'!$B$103,Model!$AL$2699)</f>
        <v>-0.1126163125</v>
      </c>
      <c r="AV2737" s="373">
        <f>PPMT('Assumptions (T&amp;D) old'!$B$100,Model!AG$1,'Assumptions (T&amp;D) old'!$B$103,Model!$AL$2699)</f>
        <v>-0.1179655874</v>
      </c>
      <c r="AW2737" s="373">
        <f>PPMT('Assumptions (T&amp;D) old'!$B$100,Model!AH$1,'Assumptions (T&amp;D) old'!$B$103,Model!$AL$2699)</f>
        <v>-0.1235689528</v>
      </c>
      <c r="AX2737" s="373">
        <f>PPMT('Assumptions (T&amp;D) old'!$B$100,Model!AI$1,'Assumptions (T&amp;D) old'!$B$103,Model!$AL$2699)</f>
        <v>-0.129438478</v>
      </c>
      <c r="AY2737" s="373">
        <f>PPMT('Assumptions (T&amp;D) old'!$B$100,Model!AJ$1,'Assumptions (T&amp;D) old'!$B$103,Model!$AL$2699)</f>
        <v>-0.1355868057</v>
      </c>
      <c r="AZ2737" s="373">
        <f>PPMT('Assumptions (T&amp;D) old'!$B$100,Model!AK$1,'Assumptions (T&amp;D) old'!$B$103,Model!$AL$2699)</f>
        <v>-0.142027179</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-0.07616799233</v>
      </c>
      <c r="AN2738" s="373">
        <f>PPMT('Assumptions (T&amp;D) old'!$B$100,Model!X$1,'Assumptions (T&amp;D) old'!$B$103,Model!$AM$2699)</f>
        <v>-0.07978597196</v>
      </c>
      <c r="AO2738" s="373">
        <f>PPMT('Assumptions (T&amp;D) old'!$B$100,Model!Y$1,'Assumptions (T&amp;D) old'!$B$103,Model!$AM$2699)</f>
        <v>-0.08357580563</v>
      </c>
      <c r="AP2738" s="373">
        <f>PPMT('Assumptions (T&amp;D) old'!$B$100,Model!Z$1,'Assumptions (T&amp;D) old'!$B$103,Model!$AM$2699)</f>
        <v>-0.0875456564</v>
      </c>
      <c r="AQ2738" s="373">
        <f>PPMT('Assumptions (T&amp;D) old'!$B$100,Model!AA$1,'Assumptions (T&amp;D) old'!$B$103,Model!$AM$2699)</f>
        <v>-0.09170407508</v>
      </c>
      <c r="AR2738" s="373">
        <f>PPMT('Assumptions (T&amp;D) old'!$B$100,Model!AB$1,'Assumptions (T&amp;D) old'!$B$103,Model!$AM$2699)</f>
        <v>-0.09606001864</v>
      </c>
      <c r="AS2738" s="373">
        <f>PPMT('Assumptions (T&amp;D) old'!$B$100,Model!AC$1,'Assumptions (T&amp;D) old'!$B$103,Model!$AM$2699)</f>
        <v>-0.1006228695</v>
      </c>
      <c r="AT2738" s="373">
        <f>PPMT('Assumptions (T&amp;D) old'!$B$100,Model!AD$1,'Assumptions (T&amp;D) old'!$B$103,Model!$AM$2699)</f>
        <v>-0.1054024558</v>
      </c>
      <c r="AU2738" s="373">
        <f>PPMT('Assumptions (T&amp;D) old'!$B$100,Model!AE$1,'Assumptions (T&amp;D) old'!$B$103,Model!$AM$2699)</f>
        <v>-0.1104090725</v>
      </c>
      <c r="AV2738" s="373">
        <f>PPMT('Assumptions (T&amp;D) old'!$B$100,Model!AF$1,'Assumptions (T&amp;D) old'!$B$103,Model!$AM$2699)</f>
        <v>-0.1156535034</v>
      </c>
      <c r="AW2738" s="373">
        <f>PPMT('Assumptions (T&amp;D) old'!$B$100,Model!AG$1,'Assumptions (T&amp;D) old'!$B$103,Model!$AM$2699)</f>
        <v>-0.1211470448</v>
      </c>
      <c r="AX2738" s="373">
        <f>PPMT('Assumptions (T&amp;D) old'!$B$100,Model!AH$1,'Assumptions (T&amp;D) old'!$B$103,Model!$AM$2699)</f>
        <v>-0.1269015295</v>
      </c>
      <c r="AY2738" s="373">
        <f>PPMT('Assumptions (T&amp;D) old'!$B$100,Model!AI$1,'Assumptions (T&amp;D) old'!$B$103,Model!$AM$2699)</f>
        <v>-0.1329293521</v>
      </c>
      <c r="AZ2738" s="373">
        <f>PPMT('Assumptions (T&amp;D) old'!$B$100,Model!AJ$1,'Assumptions (T&amp;D) old'!$B$103,Model!$AM$2699)</f>
        <v>-0.1392434963</v>
      </c>
      <c r="BA2738" s="373">
        <f>PPMT('Assumptions (T&amp;D) old'!$B$100,Model!AK$1,'Assumptions (T&amp;D) old'!$B$103,Model!$AM$2699)</f>
        <v>-0.1458575624</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-0.07821832728</v>
      </c>
      <c r="AO2739" s="373">
        <f>PPMT('Assumptions (T&amp;D) old'!$B$100,Model!X$1,'Assumptions (T&amp;D) old'!$B$103,Model!$AN$2699)</f>
        <v>-0.08193369783</v>
      </c>
      <c r="AP2739" s="373">
        <f>PPMT('Assumptions (T&amp;D) old'!$B$100,Model!Y$1,'Assumptions (T&amp;D) old'!$B$103,Model!$AN$2699)</f>
        <v>-0.08582554848</v>
      </c>
      <c r="AQ2739" s="373">
        <f>PPMT('Assumptions (T&amp;D) old'!$B$100,Model!Z$1,'Assumptions (T&amp;D) old'!$B$103,Model!$AN$2699)</f>
        <v>-0.08990226203</v>
      </c>
      <c r="AR2739" s="373">
        <f>PPMT('Assumptions (T&amp;D) old'!$B$100,Model!AA$1,'Assumptions (T&amp;D) old'!$B$103,Model!$AN$2699)</f>
        <v>-0.09417261948</v>
      </c>
      <c r="AS2739" s="373">
        <f>PPMT('Assumptions (T&amp;D) old'!$B$100,Model!AB$1,'Assumptions (T&amp;D) old'!$B$103,Model!$AN$2699)</f>
        <v>-0.0986458189</v>
      </c>
      <c r="AT2739" s="373">
        <f>PPMT('Assumptions (T&amp;D) old'!$B$100,Model!AC$1,'Assumptions (T&amp;D) old'!$B$103,Model!$AN$2699)</f>
        <v>-0.1033314953</v>
      </c>
      <c r="AU2739" s="373">
        <f>PPMT('Assumptions (T&amp;D) old'!$B$100,Model!AD$1,'Assumptions (T&amp;D) old'!$B$103,Model!$AN$2699)</f>
        <v>-0.1082397413</v>
      </c>
      <c r="AV2739" s="373">
        <f>PPMT('Assumptions (T&amp;D) old'!$B$100,Model!AE$1,'Assumptions (T&amp;D) old'!$B$103,Model!$AN$2699)</f>
        <v>-0.113381129</v>
      </c>
      <c r="AW2739" s="373">
        <f>PPMT('Assumptions (T&amp;D) old'!$B$100,Model!AF$1,'Assumptions (T&amp;D) old'!$B$103,Model!$AN$2699)</f>
        <v>-0.1187667327</v>
      </c>
      <c r="AX2739" s="373">
        <f>PPMT('Assumptions (T&amp;D) old'!$B$100,Model!AG$1,'Assumptions (T&amp;D) old'!$B$103,Model!$AN$2699)</f>
        <v>-0.1244081525</v>
      </c>
      <c r="AY2739" s="373">
        <f>PPMT('Assumptions (T&amp;D) old'!$B$100,Model!AH$1,'Assumptions (T&amp;D) old'!$B$103,Model!$AN$2699)</f>
        <v>-0.1303175397</v>
      </c>
      <c r="AZ2739" s="373">
        <f>PPMT('Assumptions (T&amp;D) old'!$B$100,Model!AI$1,'Assumptions (T&amp;D) old'!$B$103,Model!$AN$2699)</f>
        <v>-0.1365076228</v>
      </c>
      <c r="BA2739" s="373">
        <f>PPMT('Assumptions (T&amp;D) old'!$B$100,Model!AJ$1,'Assumptions (T&amp;D) old'!$B$103,Model!$AN$2699)</f>
        <v>-0.1429917349</v>
      </c>
      <c r="BB2739" s="373">
        <f>PPMT('Assumptions (T&amp;D) old'!$B$100,Model!AK$1,'Assumptions (T&amp;D) old'!$B$103,Model!$AN$2699)</f>
        <v>-0.1497838423</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-0.08031993798</v>
      </c>
      <c r="AP2740" s="373">
        <f>PPMT('Assumptions (T&amp;D) old'!$B$100,Model!X$1,'Assumptions (T&amp;D) old'!$B$103,Model!$AO$2699)</f>
        <v>-0.08413513503</v>
      </c>
      <c r="AQ2740" s="373">
        <f>PPMT('Assumptions (T&amp;D) old'!$B$100,Model!Y$1,'Assumptions (T&amp;D) old'!$B$103,Model!$AO$2699)</f>
        <v>-0.08813155394</v>
      </c>
      <c r="AR2740" s="373">
        <f>PPMT('Assumptions (T&amp;D) old'!$B$100,Model!Z$1,'Assumptions (T&amp;D) old'!$B$103,Model!$AO$2699)</f>
        <v>-0.09231780276</v>
      </c>
      <c r="AS2740" s="373">
        <f>PPMT('Assumptions (T&amp;D) old'!$B$100,Model!AA$1,'Assumptions (T&amp;D) old'!$B$103,Model!$AO$2699)</f>
        <v>-0.09670289839</v>
      </c>
      <c r="AT2740" s="373">
        <f>PPMT('Assumptions (T&amp;D) old'!$B$100,Model!AB$1,'Assumptions (T&amp;D) old'!$B$103,Model!$AO$2699)</f>
        <v>-0.1012962861</v>
      </c>
      <c r="AU2740" s="373">
        <f>PPMT('Assumptions (T&amp;D) old'!$B$100,Model!AC$1,'Assumptions (T&amp;D) old'!$B$103,Model!$AO$2699)</f>
        <v>-0.1061078596</v>
      </c>
      <c r="AV2740" s="373">
        <f>PPMT('Assumptions (T&amp;D) old'!$B$100,Model!AD$1,'Assumptions (T&amp;D) old'!$B$103,Model!$AO$2699)</f>
        <v>-0.111147983</v>
      </c>
      <c r="AW2740" s="373">
        <f>PPMT('Assumptions (T&amp;D) old'!$B$100,Model!AE$1,'Assumptions (T&amp;D) old'!$B$103,Model!$AO$2699)</f>
        <v>-0.1164275122</v>
      </c>
      <c r="AX2740" s="373">
        <f>PPMT('Assumptions (T&amp;D) old'!$B$100,Model!AF$1,'Assumptions (T&amp;D) old'!$B$103,Model!$AO$2699)</f>
        <v>-0.121957819</v>
      </c>
      <c r="AY2740" s="373">
        <f>PPMT('Assumptions (T&amp;D) old'!$B$100,Model!AG$1,'Assumptions (T&amp;D) old'!$B$103,Model!$AO$2699)</f>
        <v>-0.1277508154</v>
      </c>
      <c r="AZ2740" s="373">
        <f>PPMT('Assumptions (T&amp;D) old'!$B$100,Model!AH$1,'Assumptions (T&amp;D) old'!$B$103,Model!$AO$2699)</f>
        <v>-0.1338189791</v>
      </c>
      <c r="BA2740" s="373">
        <f>PPMT('Assumptions (T&amp;D) old'!$B$100,Model!AI$1,'Assumptions (T&amp;D) old'!$B$103,Model!$AO$2699)</f>
        <v>-0.1401753806</v>
      </c>
      <c r="BB2740" s="373">
        <f>PPMT('Assumptions (T&amp;D) old'!$B$100,Model!AJ$1,'Assumptions (T&amp;D) old'!$B$103,Model!$AO$2699)</f>
        <v>-0.1468337112</v>
      </c>
      <c r="BC2740" s="373">
        <f>PPMT('Assumptions (T&amp;D) old'!$B$100,Model!AK$1,'Assumptions (T&amp;D) old'!$B$103,Model!$AO$2699)</f>
        <v>-0.1538083125</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-0.08247404999</v>
      </c>
      <c r="AQ2741" s="373">
        <f>PPMT('Assumptions (T&amp;D) old'!$B$100,Model!X$1,'Assumptions (T&amp;D) old'!$B$103,Model!$AP$2699)</f>
        <v>-0.08639156737</v>
      </c>
      <c r="AR2741" s="373">
        <f>PPMT('Assumptions (T&amp;D) old'!$B$100,Model!Y$1,'Assumptions (T&amp;D) old'!$B$103,Model!$AP$2699)</f>
        <v>-0.09049516682</v>
      </c>
      <c r="AS2741" s="373">
        <f>PPMT('Assumptions (T&amp;D) old'!$B$100,Model!Z$1,'Assumptions (T&amp;D) old'!$B$103,Model!$AP$2699)</f>
        <v>-0.09479368724</v>
      </c>
      <c r="AT2741" s="373">
        <f>PPMT('Assumptions (T&amp;D) old'!$B$100,Model!AA$1,'Assumptions (T&amp;D) old'!$B$103,Model!$AP$2699)</f>
        <v>-0.09929638739</v>
      </c>
      <c r="AU2741" s="373">
        <f>PPMT('Assumptions (T&amp;D) old'!$B$100,Model!AB$1,'Assumptions (T&amp;D) old'!$B$103,Model!$AP$2699)</f>
        <v>-0.1040129658</v>
      </c>
      <c r="AV2741" s="373">
        <f>PPMT('Assumptions (T&amp;D) old'!$B$100,Model!AC$1,'Assumptions (T&amp;D) old'!$B$103,Model!$AP$2699)</f>
        <v>-0.1089535817</v>
      </c>
      <c r="AW2741" s="373">
        <f>PPMT('Assumptions (T&amp;D) old'!$B$100,Model!AD$1,'Assumptions (T&amp;D) old'!$B$103,Model!$AP$2699)</f>
        <v>-0.1141288768</v>
      </c>
      <c r="AX2741" s="373">
        <f>PPMT('Assumptions (T&amp;D) old'!$B$100,Model!AE$1,'Assumptions (T&amp;D) old'!$B$103,Model!$AP$2699)</f>
        <v>-0.1195499984</v>
      </c>
      <c r="AY2741" s="373">
        <f>PPMT('Assumptions (T&amp;D) old'!$B$100,Model!AF$1,'Assumptions (T&amp;D) old'!$B$103,Model!$AP$2699)</f>
        <v>-0.1252286234</v>
      </c>
      <c r="AZ2741" s="373">
        <f>PPMT('Assumptions (T&amp;D) old'!$B$100,Model!AG$1,'Assumptions (T&amp;D) old'!$B$103,Model!$AP$2699)</f>
        <v>-0.131176983</v>
      </c>
      <c r="BA2741" s="373">
        <f>PPMT('Assumptions (T&amp;D) old'!$B$100,Model!AH$1,'Assumptions (T&amp;D) old'!$B$103,Model!$AP$2699)</f>
        <v>-0.1374078897</v>
      </c>
      <c r="BB2741" s="373">
        <f>PPMT('Assumptions (T&amp;D) old'!$B$100,Model!AI$1,'Assumptions (T&amp;D) old'!$B$103,Model!$AP$2699)</f>
        <v>-0.1439347644</v>
      </c>
      <c r="BC2741" s="373">
        <f>PPMT('Assumptions (T&amp;D) old'!$B$100,Model!AJ$1,'Assumptions (T&amp;D) old'!$B$103,Model!$AP$2699)</f>
        <v>-0.1507716657</v>
      </c>
      <c r="BD2741" s="373">
        <f>PPMT('Assumptions (T&amp;D) old'!$B$100,Model!AK$1,'Assumptions (T&amp;D) old'!$B$103,Model!$AP$2699)</f>
        <v>-0.1579333199</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-0.08468191734</v>
      </c>
      <c r="AR2742" s="373">
        <f>PPMT('Assumptions (T&amp;D) old'!$B$100,Model!X$1,'Assumptions (T&amp;D) old'!$B$103,Model!$AQ$2699)</f>
        <v>-0.08870430841</v>
      </c>
      <c r="AS2742" s="373">
        <f>PPMT('Assumptions (T&amp;D) old'!$B$100,Model!Y$1,'Assumptions (T&amp;D) old'!$B$103,Model!$AQ$2699)</f>
        <v>-0.09291776306</v>
      </c>
      <c r="AT2742" s="373">
        <f>PPMT('Assumptions (T&amp;D) old'!$B$100,Model!Z$1,'Assumptions (T&amp;D) old'!$B$103,Model!$AQ$2699)</f>
        <v>-0.09733135681</v>
      </c>
      <c r="AU2742" s="373">
        <f>PPMT('Assumptions (T&amp;D) old'!$B$100,Model!AA$1,'Assumptions (T&amp;D) old'!$B$103,Model!$AQ$2699)</f>
        <v>-0.1019545963</v>
      </c>
      <c r="AV2742" s="373">
        <f>PPMT('Assumptions (T&amp;D) old'!$B$100,Model!AB$1,'Assumptions (T&amp;D) old'!$B$103,Model!$AQ$2699)</f>
        <v>-0.1067974396</v>
      </c>
      <c r="AW2742" s="373">
        <f>PPMT('Assumptions (T&amp;D) old'!$B$100,Model!AC$1,'Assumptions (T&amp;D) old'!$B$103,Model!$AQ$2699)</f>
        <v>-0.111870318</v>
      </c>
      <c r="AX2742" s="373">
        <f>PPMT('Assumptions (T&amp;D) old'!$B$100,Model!AD$1,'Assumptions (T&amp;D) old'!$B$103,Model!$AQ$2699)</f>
        <v>-0.1171841581</v>
      </c>
      <c r="AY2742" s="373">
        <f>PPMT('Assumptions (T&amp;D) old'!$B$100,Model!AE$1,'Assumptions (T&amp;D) old'!$B$103,Model!$AQ$2699)</f>
        <v>-0.1227504056</v>
      </c>
      <c r="AZ2742" s="373">
        <f>PPMT('Assumptions (T&amp;D) old'!$B$100,Model!AF$1,'Assumptions (T&amp;D) old'!$B$103,Model!$AQ$2699)</f>
        <v>-0.1285810498</v>
      </c>
      <c r="BA2742" s="373">
        <f>PPMT('Assumptions (T&amp;D) old'!$B$100,Model!AG$1,'Assumptions (T&amp;D) old'!$B$103,Model!$AQ$2699)</f>
        <v>-0.1346886497</v>
      </c>
      <c r="BB2742" s="373">
        <f>PPMT('Assumptions (T&amp;D) old'!$B$100,Model!AH$1,'Assumptions (T&amp;D) old'!$B$103,Model!$AQ$2699)</f>
        <v>-0.1410863606</v>
      </c>
      <c r="BC2742" s="373">
        <f>PPMT('Assumptions (T&amp;D) old'!$B$100,Model!AI$1,'Assumptions (T&amp;D) old'!$B$103,Model!$AQ$2699)</f>
        <v>-0.1477879627</v>
      </c>
      <c r="BD2742" s="373">
        <f>PPMT('Assumptions (T&amp;D) old'!$B$100,Model!AJ$1,'Assumptions (T&amp;D) old'!$B$103,Model!$AQ$2699)</f>
        <v>-0.1548078909</v>
      </c>
      <c r="BE2742" s="373">
        <f>PPMT('Assumptions (T&amp;D) old'!$B$100,Model!AK$1,'Assumptions (T&amp;D) old'!$B$103,Model!$AQ$2699)</f>
        <v>-0.1621612657</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-0.08694482305</v>
      </c>
      <c r="AS2743" s="373">
        <f>PPMT('Assumptions (T&amp;D) old'!$B$100,Model!X$1,'Assumptions (T&amp;D) old'!$B$103,Model!$AR$2699)</f>
        <v>-0.09107470215</v>
      </c>
      <c r="AT2743" s="373">
        <f>PPMT('Assumptions (T&amp;D) old'!$B$100,Model!Y$1,'Assumptions (T&amp;D) old'!$B$103,Model!$AR$2699)</f>
        <v>-0.0954007505</v>
      </c>
      <c r="AU2743" s="373">
        <f>PPMT('Assumptions (T&amp;D) old'!$B$100,Model!Z$1,'Assumptions (T&amp;D) old'!$B$103,Model!$AR$2699)</f>
        <v>-0.09993228615</v>
      </c>
      <c r="AV2743" s="373">
        <f>PPMT('Assumptions (T&amp;D) old'!$B$100,Model!AA$1,'Assumptions (T&amp;D) old'!$B$103,Model!$AR$2699)</f>
        <v>-0.1046790697</v>
      </c>
      <c r="AW2743" s="373">
        <f>PPMT('Assumptions (T&amp;D) old'!$B$100,Model!AB$1,'Assumptions (T&amp;D) old'!$B$103,Model!$AR$2699)</f>
        <v>-0.1096513256</v>
      </c>
      <c r="AX2743" s="373">
        <f>PPMT('Assumptions (T&amp;D) old'!$B$100,Model!AC$1,'Assumptions (T&amp;D) old'!$B$103,Model!$AR$2699)</f>
        <v>-0.1148597635</v>
      </c>
      <c r="AY2743" s="373">
        <f>PPMT('Assumptions (T&amp;D) old'!$B$100,Model!AD$1,'Assumptions (T&amp;D) old'!$B$103,Model!$AR$2699)</f>
        <v>-0.1203156023</v>
      </c>
      <c r="AZ2743" s="373">
        <f>PPMT('Assumptions (T&amp;D) old'!$B$100,Model!AE$1,'Assumptions (T&amp;D) old'!$B$103,Model!$AR$2699)</f>
        <v>-0.1260305934</v>
      </c>
      <c r="BA2743" s="373">
        <f>PPMT('Assumptions (T&amp;D) old'!$B$100,Model!AF$1,'Assumptions (T&amp;D) old'!$B$103,Model!$AR$2699)</f>
        <v>-0.1320170466</v>
      </c>
      <c r="BB2743" s="373">
        <f>PPMT('Assumptions (T&amp;D) old'!$B$100,Model!AG$1,'Assumptions (T&amp;D) old'!$B$103,Model!$AR$2699)</f>
        <v>-0.1382878563</v>
      </c>
      <c r="BC2743" s="373">
        <f>PPMT('Assumptions (T&amp;D) old'!$B$100,Model!AH$1,'Assumptions (T&amp;D) old'!$B$103,Model!$AR$2699)</f>
        <v>-0.1448565295</v>
      </c>
      <c r="BD2743" s="373">
        <f>PPMT('Assumptions (T&amp;D) old'!$B$100,Model!AI$1,'Assumptions (T&amp;D) old'!$B$103,Model!$AR$2699)</f>
        <v>-0.1517372146</v>
      </c>
      <c r="BE2743" s="373">
        <f>PPMT('Assumptions (T&amp;D) old'!$B$100,Model!AJ$1,'Assumptions (T&amp;D) old'!$B$103,Model!$AR$2699)</f>
        <v>-0.1589447323</v>
      </c>
      <c r="BF2743" s="373">
        <f>PPMT('Assumptions (T&amp;D) old'!$B$100,Model!AK$1,'Assumptions (T&amp;D) old'!$B$103,Model!$AR$2699)</f>
        <v>-0.1664946071</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-0.08926407991</v>
      </c>
      <c r="AT2744" s="373">
        <f>PPMT('Assumptions (T&amp;D) old'!$B$100,Model!X$1,'Assumptions (T&amp;D) old'!$B$103,Model!$AS$2699)</f>
        <v>-0.09350412371</v>
      </c>
      <c r="AU2744" s="373">
        <f>PPMT('Assumptions (T&amp;D) old'!$B$100,Model!Y$1,'Assumptions (T&amp;D) old'!$B$103,Model!$AS$2699)</f>
        <v>-0.09794556958</v>
      </c>
      <c r="AV2744" s="373">
        <f>PPMT('Assumptions (T&amp;D) old'!$B$100,Model!Z$1,'Assumptions (T&amp;D) old'!$B$103,Model!$AS$2699)</f>
        <v>-0.1025979841</v>
      </c>
      <c r="AW2744" s="373">
        <f>PPMT('Assumptions (T&amp;D) old'!$B$100,Model!AA$1,'Assumptions (T&amp;D) old'!$B$103,Model!$AS$2699)</f>
        <v>-0.1074713884</v>
      </c>
      <c r="AX2744" s="373">
        <f>PPMT('Assumptions (T&amp;D) old'!$B$100,Model!AB$1,'Assumptions (T&amp;D) old'!$B$103,Model!$AS$2699)</f>
        <v>-0.1125762793</v>
      </c>
      <c r="AY2744" s="373">
        <f>PPMT('Assumptions (T&amp;D) old'!$B$100,Model!AC$1,'Assumptions (T&amp;D) old'!$B$103,Model!$AS$2699)</f>
        <v>-0.1179236526</v>
      </c>
      <c r="AZ2744" s="373">
        <f>PPMT('Assumptions (T&amp;D) old'!$B$100,Model!AD$1,'Assumptions (T&amp;D) old'!$B$103,Model!$AS$2699)</f>
        <v>-0.1235250261</v>
      </c>
      <c r="BA2744" s="373">
        <f>PPMT('Assumptions (T&amp;D) old'!$B$100,Model!AE$1,'Assumptions (T&amp;D) old'!$B$103,Model!$AS$2699)</f>
        <v>-0.1293924648</v>
      </c>
      <c r="BB2744" s="373">
        <f>PPMT('Assumptions (T&amp;D) old'!$B$100,Model!AF$1,'Assumptions (T&amp;D) old'!$B$103,Model!$AS$2699)</f>
        <v>-0.1355386069</v>
      </c>
      <c r="BC2744" s="373">
        <f>PPMT('Assumptions (T&amp;D) old'!$B$100,Model!AG$1,'Assumptions (T&amp;D) old'!$B$103,Model!$AS$2699)</f>
        <v>-0.1419766907</v>
      </c>
      <c r="BD2744" s="373">
        <f>PPMT('Assumptions (T&amp;D) old'!$B$100,Model!AH$1,'Assumptions (T&amp;D) old'!$B$103,Model!$AS$2699)</f>
        <v>-0.1487205836</v>
      </c>
      <c r="BE2744" s="373">
        <f>PPMT('Assumptions (T&amp;D) old'!$B$100,Model!AI$1,'Assumptions (T&amp;D) old'!$B$103,Model!$AS$2699)</f>
        <v>-0.1557848113</v>
      </c>
      <c r="BF2744" s="373">
        <f>PPMT('Assumptions (T&amp;D) old'!$B$100,Model!AJ$1,'Assumptions (T&amp;D) old'!$B$103,Model!$AS$2699)</f>
        <v>-0.1631845898</v>
      </c>
      <c r="BG2744" s="373">
        <f>PPMT('Assumptions (T&amp;D) old'!$B$100,Model!AK$1,'Assumptions (T&amp;D) old'!$B$103,Model!$AS$2699)</f>
        <v>-0.1709358578</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-0.09164103105</v>
      </c>
      <c r="AU2745" s="373">
        <f>PPMT('Assumptions (T&amp;D) old'!$B$100,Model!X$1,'Assumptions (T&amp;D) old'!$B$103,Model!$AT$2699)</f>
        <v>-0.09599398003</v>
      </c>
      <c r="AV2745" s="373">
        <f>PPMT('Assumptions (T&amp;D) old'!$B$100,Model!Y$1,'Assumptions (T&amp;D) old'!$B$103,Model!$AT$2699)</f>
        <v>-0.1005536941</v>
      </c>
      <c r="AW2745" s="373">
        <f>PPMT('Assumptions (T&amp;D) old'!$B$100,Model!Z$1,'Assumptions (T&amp;D) old'!$B$103,Model!$AT$2699)</f>
        <v>-0.1053299945</v>
      </c>
      <c r="AX2745" s="373">
        <f>PPMT('Assumptions (T&amp;D) old'!$B$100,Model!AA$1,'Assumptions (T&amp;D) old'!$B$103,Model!$AT$2699)</f>
        <v>-0.1103331693</v>
      </c>
      <c r="AY2745" s="373">
        <f>PPMT('Assumptions (T&amp;D) old'!$B$100,Model!AB$1,'Assumptions (T&amp;D) old'!$B$103,Model!$AT$2699)</f>
        <v>-0.1155739948</v>
      </c>
      <c r="AZ2745" s="373">
        <f>PPMT('Assumptions (T&amp;D) old'!$B$100,Model!AC$1,'Assumptions (T&amp;D) old'!$B$103,Model!$AT$2699)</f>
        <v>-0.1210637596</v>
      </c>
      <c r="BA2745" s="373">
        <f>PPMT('Assumptions (T&amp;D) old'!$B$100,Model!AD$1,'Assumptions (T&amp;D) old'!$B$103,Model!$AT$2699)</f>
        <v>-0.1268142882</v>
      </c>
      <c r="BB2745" s="373">
        <f>PPMT('Assumptions (T&amp;D) old'!$B$100,Model!AE$1,'Assumptions (T&amp;D) old'!$B$103,Model!$AT$2699)</f>
        <v>-0.1328379669</v>
      </c>
      <c r="BC2745" s="373">
        <f>PPMT('Assumptions (T&amp;D) old'!$B$100,Model!AF$1,'Assumptions (T&amp;D) old'!$B$103,Model!$AT$2699)</f>
        <v>-0.1391477703</v>
      </c>
      <c r="BD2745" s="373">
        <f>PPMT('Assumptions (T&amp;D) old'!$B$100,Model!AG$1,'Assumptions (T&amp;D) old'!$B$103,Model!$AT$2699)</f>
        <v>-0.1457572894</v>
      </c>
      <c r="BE2745" s="373">
        <f>PPMT('Assumptions (T&amp;D) old'!$B$100,Model!AH$1,'Assumptions (T&amp;D) old'!$B$103,Model!$AT$2699)</f>
        <v>-0.1526807606</v>
      </c>
      <c r="BF2745" s="373">
        <f>PPMT('Assumptions (T&amp;D) old'!$B$100,Model!AI$1,'Assumptions (T&amp;D) old'!$B$103,Model!$AT$2699)</f>
        <v>-0.1599330967</v>
      </c>
      <c r="BG2745" s="373">
        <f>PPMT('Assumptions (T&amp;D) old'!$B$100,Model!AJ$1,'Assumptions (T&amp;D) old'!$B$103,Model!$AT$2699)</f>
        <v>-0.1675299188</v>
      </c>
      <c r="BH2745" s="373">
        <f>PPMT('Assumptions (T&amp;D) old'!$B$100,Model!AK$1,'Assumptions (T&amp;D) old'!$B$103,Model!$AT$2699)</f>
        <v>-0.17548759</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-0.09778482951</v>
      </c>
      <c r="AV2746" s="373">
        <f>PPMT('Assumptions (T&amp;D) old'!$B$100,Model!X$1,'Assumptions (T&amp;D) old'!$B$103,Model!$AU$2699)</f>
        <v>-0.1024296089</v>
      </c>
      <c r="AW2746" s="373">
        <f>PPMT('Assumptions (T&amp;D) old'!$B$100,Model!Y$1,'Assumptions (T&amp;D) old'!$B$103,Model!$AU$2699)</f>
        <v>-0.1072950153</v>
      </c>
      <c r="AX2746" s="373">
        <f>PPMT('Assumptions (T&amp;D) old'!$B$100,Model!Z$1,'Assumptions (T&amp;D) old'!$B$103,Model!$AU$2699)</f>
        <v>-0.1123915286</v>
      </c>
      <c r="AY2746" s="373">
        <f>PPMT('Assumptions (T&amp;D) old'!$B$100,Model!AA$1,'Assumptions (T&amp;D) old'!$B$103,Model!$AU$2699)</f>
        <v>-0.1177301262</v>
      </c>
      <c r="AZ2746" s="373">
        <f>PPMT('Assumptions (T&amp;D) old'!$B$100,Model!AB$1,'Assumptions (T&amp;D) old'!$B$103,Model!$AU$2699)</f>
        <v>-0.1233223072</v>
      </c>
      <c r="BA2746" s="373">
        <f>PPMT('Assumptions (T&amp;D) old'!$B$100,Model!AC$1,'Assumptions (T&amp;D) old'!$B$103,Model!$AU$2699)</f>
        <v>-0.1291801168</v>
      </c>
      <c r="BB2746" s="373">
        <f>PPMT('Assumptions (T&amp;D) old'!$B$100,Model!AD$1,'Assumptions (T&amp;D) old'!$B$103,Model!$AU$2699)</f>
        <v>-0.1353161723</v>
      </c>
      <c r="BC2746" s="373">
        <f>PPMT('Assumptions (T&amp;D) old'!$B$100,Model!AE$1,'Assumptions (T&amp;D) old'!$B$103,Model!$AU$2699)</f>
        <v>-0.1417436905</v>
      </c>
      <c r="BD2746" s="373">
        <f>PPMT('Assumptions (T&amp;D) old'!$B$100,Model!AF$1,'Assumptions (T&amp;D) old'!$B$103,Model!$AU$2699)</f>
        <v>-0.1484765158</v>
      </c>
      <c r="BE2746" s="373">
        <f>PPMT('Assumptions (T&amp;D) old'!$B$100,Model!AG$1,'Assumptions (T&amp;D) old'!$B$103,Model!$AU$2699)</f>
        <v>-0.1555291503</v>
      </c>
      <c r="BF2746" s="373">
        <f>PPMT('Assumptions (T&amp;D) old'!$B$100,Model!AH$1,'Assumptions (T&amp;D) old'!$B$103,Model!$AU$2699)</f>
        <v>-0.1629167849</v>
      </c>
      <c r="BG2746" s="373">
        <f>PPMT('Assumptions (T&amp;D) old'!$B$100,Model!AI$1,'Assumptions (T&amp;D) old'!$B$103,Model!$AU$2699)</f>
        <v>-0.1706553322</v>
      </c>
      <c r="BH2746" s="373">
        <f>PPMT('Assumptions (T&amp;D) old'!$B$100,Model!AJ$1,'Assumptions (T&amp;D) old'!$B$103,Model!$AU$2699)</f>
        <v>-0.1787614605</v>
      </c>
      <c r="BI2746" s="373">
        <f>PPMT('Assumptions (T&amp;D) old'!$B$100,Model!AK$1,'Assumptions (T&amp;D) old'!$B$103,Model!$AU$2699)</f>
        <v>-0.1872526299</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-0.09657354486</v>
      </c>
      <c r="AW2747" s="373">
        <f>PPMT('Assumptions (T&amp;D) old'!$B$100,Model!X$1,'Assumptions (T&amp;D) old'!$B$103,Model!$AV$2699)</f>
        <v>-0.1011607882</v>
      </c>
      <c r="AX2747" s="373">
        <f>PPMT('Assumptions (T&amp;D) old'!$B$100,Model!Y$1,'Assumptions (T&amp;D) old'!$B$103,Model!$AV$2699)</f>
        <v>-0.1059659257</v>
      </c>
      <c r="AY2747" s="373">
        <f>PPMT('Assumptions (T&amp;D) old'!$B$100,Model!Z$1,'Assumptions (T&amp;D) old'!$B$103,Model!$AV$2699)</f>
        <v>-0.1109993071</v>
      </c>
      <c r="AZ2747" s="373">
        <f>PPMT('Assumptions (T&amp;D) old'!$B$100,Model!AA$1,'Assumptions (T&amp;D) old'!$B$103,Model!$AV$2699)</f>
        <v>-0.1162717742</v>
      </c>
      <c r="BA2747" s="373">
        <f>PPMT('Assumptions (T&amp;D) old'!$B$100,Model!AB$1,'Assumptions (T&amp;D) old'!$B$103,Model!$AV$2699)</f>
        <v>-0.1217946835</v>
      </c>
      <c r="BB2747" s="373">
        <f>PPMT('Assumptions (T&amp;D) old'!$B$100,Model!AC$1,'Assumptions (T&amp;D) old'!$B$103,Model!$AV$2699)</f>
        <v>-0.127579931</v>
      </c>
      <c r="BC2747" s="373">
        <f>PPMT('Assumptions (T&amp;D) old'!$B$100,Model!AD$1,'Assumptions (T&amp;D) old'!$B$103,Model!$AV$2699)</f>
        <v>-0.1336399777</v>
      </c>
      <c r="BD2747" s="373">
        <f>PPMT('Assumptions (T&amp;D) old'!$B$100,Model!AE$1,'Assumptions (T&amp;D) old'!$B$103,Model!$AV$2699)</f>
        <v>-0.1399878766</v>
      </c>
      <c r="BE2747" s="373">
        <f>PPMT('Assumptions (T&amp;D) old'!$B$100,Model!AF$1,'Assumptions (T&amp;D) old'!$B$103,Model!$AV$2699)</f>
        <v>-0.1466373008</v>
      </c>
      <c r="BF2747" s="373">
        <f>PPMT('Assumptions (T&amp;D) old'!$B$100,Model!AG$1,'Assumptions (T&amp;D) old'!$B$103,Model!$AV$2699)</f>
        <v>-0.1536025726</v>
      </c>
      <c r="BG2747" s="373">
        <f>PPMT('Assumptions (T&amp;D) old'!$B$100,Model!AH$1,'Assumptions (T&amp;D) old'!$B$103,Model!$AV$2699)</f>
        <v>-0.1608986948</v>
      </c>
      <c r="BH2747" s="373">
        <f>PPMT('Assumptions (T&amp;D) old'!$B$100,Model!AI$1,'Assumptions (T&amp;D) old'!$B$103,Model!$AV$2699)</f>
        <v>-0.1685413828</v>
      </c>
      <c r="BI2747" s="373">
        <f>PPMT('Assumptions (T&amp;D) old'!$B$100,Model!AJ$1,'Assumptions (T&amp;D) old'!$B$103,Model!$AV$2699)</f>
        <v>-0.1765470984</v>
      </c>
      <c r="BJ2747" s="373">
        <f>PPMT('Assumptions (T&amp;D) old'!$B$100,Model!AK$1,'Assumptions (T&amp;D) old'!$B$103,Model!$AV$2699)</f>
        <v>-0.1849330856</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-0.09913195201</v>
      </c>
      <c r="AX2748" s="373">
        <f>PPMT('Assumptions (T&amp;D) old'!$B$100,Model!X$1,'Assumptions (T&amp;D) old'!$B$103,Model!$AW$2699)</f>
        <v>-0.1038407197</v>
      </c>
      <c r="AY2748" s="373">
        <f>PPMT('Assumptions (T&amp;D) old'!$B$100,Model!Y$1,'Assumptions (T&amp;D) old'!$B$103,Model!$AW$2699)</f>
        <v>-0.1087731539</v>
      </c>
      <c r="AZ2748" s="373">
        <f>PPMT('Assumptions (T&amp;D) old'!$B$100,Model!Z$1,'Assumptions (T&amp;D) old'!$B$103,Model!$AW$2699)</f>
        <v>-0.1139398787</v>
      </c>
      <c r="BA2748" s="373">
        <f>PPMT('Assumptions (T&amp;D) old'!$B$100,Model!AA$1,'Assumptions (T&amp;D) old'!$B$103,Model!$AW$2699)</f>
        <v>-0.119352023</v>
      </c>
      <c r="BB2748" s="373">
        <f>PPMT('Assumptions (T&amp;D) old'!$B$100,Model!AB$1,'Assumptions (T&amp;D) old'!$B$103,Model!$AW$2699)</f>
        <v>-0.1250212441</v>
      </c>
      <c r="BC2748" s="373">
        <f>PPMT('Assumptions (T&amp;D) old'!$B$100,Model!AC$1,'Assumptions (T&amp;D) old'!$B$103,Model!$AW$2699)</f>
        <v>-0.1309597531</v>
      </c>
      <c r="BD2748" s="373">
        <f>PPMT('Assumptions (T&amp;D) old'!$B$100,Model!AD$1,'Assumptions (T&amp;D) old'!$B$103,Model!$AW$2699)</f>
        <v>-0.1371803414</v>
      </c>
      <c r="BE2748" s="373">
        <f>PPMT('Assumptions (T&amp;D) old'!$B$100,Model!AE$1,'Assumptions (T&amp;D) old'!$B$103,Model!$AW$2699)</f>
        <v>-0.1436964076</v>
      </c>
      <c r="BF2748" s="373">
        <f>PPMT('Assumptions (T&amp;D) old'!$B$100,Model!AF$1,'Assumptions (T&amp;D) old'!$B$103,Model!$AW$2699)</f>
        <v>-0.150521987</v>
      </c>
      <c r="BG2748" s="373">
        <f>PPMT('Assumptions (T&amp;D) old'!$B$100,Model!AG$1,'Assumptions (T&amp;D) old'!$B$103,Model!$AW$2699)</f>
        <v>-0.1576717814</v>
      </c>
      <c r="BH2748" s="373">
        <f>PPMT('Assumptions (T&amp;D) old'!$B$100,Model!AH$1,'Assumptions (T&amp;D) old'!$B$103,Model!$AW$2699)</f>
        <v>-0.165161191</v>
      </c>
      <c r="BI2748" s="373">
        <f>PPMT('Assumptions (T&amp;D) old'!$B$100,Model!AI$1,'Assumptions (T&amp;D) old'!$B$103,Model!$AW$2699)</f>
        <v>-0.1730063476</v>
      </c>
      <c r="BJ2748" s="373">
        <f>PPMT('Assumptions (T&amp;D) old'!$B$100,Model!AJ$1,'Assumptions (T&amp;D) old'!$B$103,Model!$AW$2699)</f>
        <v>-0.1812241491</v>
      </c>
      <c r="BK2748" s="373">
        <f>PPMT('Assumptions (T&amp;D) old'!$B$100,Model!AK$1,'Assumptions (T&amp;D) old'!$B$103,Model!$AW$2699)</f>
        <v>-0.1898322962</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-0.1017537439</v>
      </c>
      <c r="AY2749" s="373">
        <f>PPMT('Assumptions (T&amp;D) old'!$B$100,Model!X$1,'Assumptions (T&amp;D) old'!$B$103,Model!$AX$2699)</f>
        <v>-0.1065870467</v>
      </c>
      <c r="AZ2749" s="373">
        <f>PPMT('Assumptions (T&amp;D) old'!$B$100,Model!Y$1,'Assumptions (T&amp;D) old'!$B$103,Model!$AX$2699)</f>
        <v>-0.1116499314</v>
      </c>
      <c r="BA2749" s="373">
        <f>PPMT('Assumptions (T&amp;D) old'!$B$100,Model!Z$1,'Assumptions (T&amp;D) old'!$B$103,Model!$AX$2699)</f>
        <v>-0.1169533032</v>
      </c>
      <c r="BB2749" s="373">
        <f>PPMT('Assumptions (T&amp;D) old'!$B$100,Model!AA$1,'Assumptions (T&amp;D) old'!$B$103,Model!$AX$2699)</f>
        <v>-0.1225085851</v>
      </c>
      <c r="BC2749" s="373">
        <f>PPMT('Assumptions (T&amp;D) old'!$B$100,Model!AB$1,'Assumptions (T&amp;D) old'!$B$103,Model!$AX$2699)</f>
        <v>-0.1283277429</v>
      </c>
      <c r="BD2749" s="373">
        <f>PPMT('Assumptions (T&amp;D) old'!$B$100,Model!AC$1,'Assumptions (T&amp;D) old'!$B$103,Model!$AX$2699)</f>
        <v>-0.1344233107</v>
      </c>
      <c r="BE2749" s="373">
        <f>PPMT('Assumptions (T&amp;D) old'!$B$100,Model!AD$1,'Assumptions (T&amp;D) old'!$B$103,Model!$AX$2699)</f>
        <v>-0.1408084179</v>
      </c>
      <c r="BF2749" s="373">
        <f>PPMT('Assumptions (T&amp;D) old'!$B$100,Model!AE$1,'Assumptions (T&amp;D) old'!$B$103,Model!$AX$2699)</f>
        <v>-0.1474968178</v>
      </c>
      <c r="BG2749" s="373">
        <f>PPMT('Assumptions (T&amp;D) old'!$B$100,Model!AF$1,'Assumptions (T&amp;D) old'!$B$103,Model!$AX$2699)</f>
        <v>-0.1545029166</v>
      </c>
      <c r="BH2749" s="373">
        <f>PPMT('Assumptions (T&amp;D) old'!$B$100,Model!AG$1,'Assumptions (T&amp;D) old'!$B$103,Model!$AX$2699)</f>
        <v>-0.1618418051</v>
      </c>
      <c r="BI2749" s="373">
        <f>PPMT('Assumptions (T&amp;D) old'!$B$100,Model!AH$1,'Assumptions (T&amp;D) old'!$B$103,Model!$AX$2699)</f>
        <v>-0.1695292909</v>
      </c>
      <c r="BJ2749" s="373">
        <f>PPMT('Assumptions (T&amp;D) old'!$B$100,Model!AI$1,'Assumptions (T&amp;D) old'!$B$103,Model!$AX$2699)</f>
        <v>-0.1775819322</v>
      </c>
      <c r="BK2749" s="373">
        <f>PPMT('Assumptions (T&amp;D) old'!$B$100,Model!AJ$1,'Assumptions (T&amp;D) old'!$B$103,Model!$AX$2699)</f>
        <v>-0.186017074</v>
      </c>
      <c r="BL2749" s="373">
        <f>PPMT('Assumptions (T&amp;D) old'!$B$100,Model!AK$1,'Assumptions (T&amp;D) old'!$B$103,Model!$AX$2699)</f>
        <v>-0.194852885</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-0.1044404262</v>
      </c>
      <c r="AZ2750" s="373">
        <f>PPMT('Assumptions (T&amp;D) old'!$B$100,Model!X$1,'Assumptions (T&amp;D) old'!$B$103,Model!$AY$2699)</f>
        <v>-0.1094013464</v>
      </c>
      <c r="BA2750" s="373">
        <f>PPMT('Assumptions (T&amp;D) old'!$B$100,Model!Y$1,'Assumptions (T&amp;D) old'!$B$103,Model!$AY$2699)</f>
        <v>-0.1145979104</v>
      </c>
      <c r="BB2750" s="373">
        <f>PPMT('Assumptions (T&amp;D) old'!$B$100,Model!Z$1,'Assumptions (T&amp;D) old'!$B$103,Model!$AY$2699)</f>
        <v>-0.1200413111</v>
      </c>
      <c r="BC2750" s="373">
        <f>PPMT('Assumptions (T&amp;D) old'!$B$100,Model!AA$1,'Assumptions (T&amp;D) old'!$B$103,Model!$AY$2699)</f>
        <v>-0.1257432734</v>
      </c>
      <c r="BD2750" s="373">
        <f>PPMT('Assumptions (T&amp;D) old'!$B$100,Model!AB$1,'Assumptions (T&amp;D) old'!$B$103,Model!$AY$2699)</f>
        <v>-0.1317160789</v>
      </c>
      <c r="BE2750" s="373">
        <f>PPMT('Assumptions (T&amp;D) old'!$B$100,Model!AC$1,'Assumptions (T&amp;D) old'!$B$103,Model!$AY$2699)</f>
        <v>-0.1379725926</v>
      </c>
      <c r="BF2750" s="373">
        <f>PPMT('Assumptions (T&amp;D) old'!$B$100,Model!AD$1,'Assumptions (T&amp;D) old'!$B$103,Model!$AY$2699)</f>
        <v>-0.1445262908</v>
      </c>
      <c r="BG2750" s="373">
        <f>PPMT('Assumptions (T&amp;D) old'!$B$100,Model!AE$1,'Assumptions (T&amp;D) old'!$B$103,Model!$AY$2699)</f>
        <v>-0.1513912896</v>
      </c>
      <c r="BH2750" s="373">
        <f>PPMT('Assumptions (T&amp;D) old'!$B$100,Model!AF$1,'Assumptions (T&amp;D) old'!$B$103,Model!$AY$2699)</f>
        <v>-0.1585823758</v>
      </c>
      <c r="BI2750" s="373">
        <f>PPMT('Assumptions (T&amp;D) old'!$B$100,Model!AG$1,'Assumptions (T&amp;D) old'!$B$103,Model!$AY$2699)</f>
        <v>-0.1661150387</v>
      </c>
      <c r="BJ2750" s="373">
        <f>PPMT('Assumptions (T&amp;D) old'!$B$100,Model!AH$1,'Assumptions (T&amp;D) old'!$B$103,Model!$AY$2699)</f>
        <v>-0.174005503</v>
      </c>
      <c r="BK2750" s="373">
        <f>PPMT('Assumptions (T&amp;D) old'!$B$100,Model!AI$1,'Assumptions (T&amp;D) old'!$B$103,Model!$AY$2699)</f>
        <v>-0.1822707644</v>
      </c>
      <c r="BL2750" s="373">
        <f>PPMT('Assumptions (T&amp;D) old'!$B$100,Model!AJ$1,'Assumptions (T&amp;D) old'!$B$103,Model!$AY$2699)</f>
        <v>-0.1909286257</v>
      </c>
      <c r="BM2750" s="373">
        <f>PPMT('Assumptions (T&amp;D) old'!$B$100,Model!AK$1,'Assumptions (T&amp;D) old'!$B$103,Model!$AY$2699)</f>
        <v>-0.1999977355</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-0.1102513576</v>
      </c>
      <c r="BA2751" s="373">
        <f>PPMT('Assumptions (T&amp;D) old'!$B$100,Model!X$1,'Assumptions (T&amp;D) old'!$B$103,Model!$AZ$2699)</f>
        <v>-0.115488297</v>
      </c>
      <c r="BB2751" s="373">
        <f>PPMT('Assumptions (T&amp;D) old'!$B$100,Model!Y$1,'Assumptions (T&amp;D) old'!$B$103,Model!$AZ$2699)</f>
        <v>-0.1209739912</v>
      </c>
      <c r="BC2751" s="373">
        <f>PPMT('Assumptions (T&amp;D) old'!$B$100,Model!Z$1,'Assumptions (T&amp;D) old'!$B$103,Model!$AZ$2699)</f>
        <v>-0.1267202557</v>
      </c>
      <c r="BD2751" s="373">
        <f>PPMT('Assumptions (T&amp;D) old'!$B$100,Model!AA$1,'Assumptions (T&amp;D) old'!$B$103,Model!$AZ$2699)</f>
        <v>-0.1327394679</v>
      </c>
      <c r="BE2751" s="373">
        <f>PPMT('Assumptions (T&amp;D) old'!$B$100,Model!AB$1,'Assumptions (T&amp;D) old'!$B$103,Model!$AZ$2699)</f>
        <v>-0.1390445926</v>
      </c>
      <c r="BF2751" s="373">
        <f>PPMT('Assumptions (T&amp;D) old'!$B$100,Model!AC$1,'Assumptions (T&amp;D) old'!$B$103,Model!$AZ$2699)</f>
        <v>-0.1456492108</v>
      </c>
      <c r="BG2751" s="373">
        <f>PPMT('Assumptions (T&amp;D) old'!$B$100,Model!AD$1,'Assumptions (T&amp;D) old'!$B$103,Model!$AZ$2699)</f>
        <v>-0.1525675483</v>
      </c>
      <c r="BH2751" s="373">
        <f>PPMT('Assumptions (T&amp;D) old'!$B$100,Model!AE$1,'Assumptions (T&amp;D) old'!$B$103,Model!$AZ$2699)</f>
        <v>-0.1598145068</v>
      </c>
      <c r="BI2751" s="373">
        <f>PPMT('Assumptions (T&amp;D) old'!$B$100,Model!AF$1,'Assumptions (T&amp;D) old'!$B$103,Model!$AZ$2699)</f>
        <v>-0.1674056959</v>
      </c>
      <c r="BJ2751" s="373">
        <f>PPMT('Assumptions (T&amp;D) old'!$B$100,Model!AG$1,'Assumptions (T&amp;D) old'!$B$103,Model!$AZ$2699)</f>
        <v>-0.1753574664</v>
      </c>
      <c r="BK2751" s="373">
        <f>PPMT('Assumptions (T&amp;D) old'!$B$100,Model!AH$1,'Assumptions (T&amp;D) old'!$B$103,Model!$AZ$2699)</f>
        <v>-0.1836869461</v>
      </c>
      <c r="BL2751" s="373">
        <f>PPMT('Assumptions (T&amp;D) old'!$B$100,Model!AI$1,'Assumptions (T&amp;D) old'!$B$103,Model!$AZ$2699)</f>
        <v>-0.192412076</v>
      </c>
      <c r="BM2751" s="373">
        <f>PPMT('Assumptions (T&amp;D) old'!$B$100,Model!AJ$1,'Assumptions (T&amp;D) old'!$B$103,Model!$AZ$2699)</f>
        <v>-0.2015516496</v>
      </c>
      <c r="BN2751" s="373">
        <f>PPMT('Assumptions (T&amp;D) old'!$B$100,Model!AK$1,'Assumptions (T&amp;D) old'!$B$103,Model!$AZ$2699)</f>
        <v>-0.211125353</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-0.1124285981</v>
      </c>
      <c r="BB2752" s="373">
        <f>PPMT('Assumptions (T&amp;D) old'!$B$100,Model!X$1,'Assumptions (T&amp;D) old'!$B$103,Model!$BA$2699)</f>
        <v>-0.1177689565</v>
      </c>
      <c r="BC2752" s="373">
        <f>PPMT('Assumptions (T&amp;D) old'!$B$100,Model!Y$1,'Assumptions (T&amp;D) old'!$B$103,Model!$BA$2699)</f>
        <v>-0.1233629819</v>
      </c>
      <c r="BD2752" s="373">
        <f>PPMT('Assumptions (T&amp;D) old'!$B$100,Model!Z$1,'Assumptions (T&amp;D) old'!$B$103,Model!$BA$2699)</f>
        <v>-0.1292227236</v>
      </c>
      <c r="BE2752" s="373">
        <f>PPMT('Assumptions (T&amp;D) old'!$B$100,Model!AA$1,'Assumptions (T&amp;D) old'!$B$103,Model!$BA$2699)</f>
        <v>-0.135360803</v>
      </c>
      <c r="BF2752" s="373">
        <f>PPMT('Assumptions (T&amp;D) old'!$B$100,Model!AB$1,'Assumptions (T&amp;D) old'!$B$103,Model!$BA$2699)</f>
        <v>-0.1417904411</v>
      </c>
      <c r="BG2752" s="373">
        <f>PPMT('Assumptions (T&amp;D) old'!$B$100,Model!AC$1,'Assumptions (T&amp;D) old'!$B$103,Model!$BA$2699)</f>
        <v>-0.148525487</v>
      </c>
      <c r="BH2752" s="373">
        <f>PPMT('Assumptions (T&amp;D) old'!$B$100,Model!AD$1,'Assumptions (T&amp;D) old'!$B$103,Model!$BA$2699)</f>
        <v>-0.1555804477</v>
      </c>
      <c r="BI2752" s="373">
        <f>PPMT('Assumptions (T&amp;D) old'!$B$100,Model!AE$1,'Assumptions (T&amp;D) old'!$B$103,Model!$BA$2699)</f>
        <v>-0.1629705189</v>
      </c>
      <c r="BJ2752" s="373">
        <f>PPMT('Assumptions (T&amp;D) old'!$B$100,Model!AF$1,'Assumptions (T&amp;D) old'!$B$103,Model!$BA$2699)</f>
        <v>-0.1707116186</v>
      </c>
      <c r="BK2752" s="373">
        <f>PPMT('Assumptions (T&amp;D) old'!$B$100,Model!AG$1,'Assumptions (T&amp;D) old'!$B$103,Model!$BA$2699)</f>
        <v>-0.1788204205</v>
      </c>
      <c r="BL2752" s="373">
        <f>PPMT('Assumptions (T&amp;D) old'!$B$100,Model!AH$1,'Assumptions (T&amp;D) old'!$B$103,Model!$BA$2699)</f>
        <v>-0.1873143905</v>
      </c>
      <c r="BM2752" s="373">
        <f>PPMT('Assumptions (T&amp;D) old'!$B$100,Model!AI$1,'Assumptions (T&amp;D) old'!$B$103,Model!$BA$2699)</f>
        <v>-0.196211824</v>
      </c>
      <c r="BN2752" s="373">
        <f>PPMT('Assumptions (T&amp;D) old'!$B$100,Model!AJ$1,'Assumptions (T&amp;D) old'!$B$103,Model!$BA$2699)</f>
        <v>-0.2055318856</v>
      </c>
      <c r="BO2752" s="373">
        <f>PPMT('Assumptions (T&amp;D) old'!$B$100,Model!AK$1,'Assumptions (T&amp;D) old'!$B$103,Model!$BA$2699)</f>
        <v>-0.2152946502</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-0.01456510396</v>
      </c>
      <c r="D2753" s="372">
        <f t="array" ref="D2753">SUM(IF(ISERROR(D2754:D2804),"",D2754:D2804))</f>
        <v>-0.03601666927</v>
      </c>
      <c r="E2753" s="372">
        <f t="array" ref="E2753">SUM(IF(ISERROR(E2754:E2804),"",E2754:E2804))</f>
        <v>-0.05392000982</v>
      </c>
      <c r="F2753" s="372">
        <f t="array" ref="F2753">SUM(IF(ISERROR(F2754:F2804),"",F2754:F2804))</f>
        <v>-0.07115977202</v>
      </c>
      <c r="G2753" s="372">
        <f t="array" ref="G2753">SUM(IF(ISERROR(G2754:G2804),"",G2754:G2804))</f>
        <v>-0.09038021271</v>
      </c>
      <c r="H2753" s="372">
        <f t="array" ref="H2753">SUM(IF(ISERROR(H2754:H2804),"",H2754:H2804))</f>
        <v>-0.1036937324</v>
      </c>
      <c r="I2753" s="372">
        <f t="array" ref="I2753">SUM(IF(ISERROR(I2754:I2804),"",I2754:I2804))</f>
        <v>-0.1236180481</v>
      </c>
      <c r="J2753" s="372">
        <f t="array" ref="J2753">SUM(IF(ISERROR(J2754:J2804),"",J2754:J2804))</f>
        <v>-0.1426488807</v>
      </c>
      <c r="K2753" s="372">
        <f t="array" ref="K2753">SUM(IF(ISERROR(K2754:K2804),"",K2754:K2804))</f>
        <v>-0.1582035051</v>
      </c>
      <c r="L2753" s="372">
        <f t="array" ref="L2753">SUM(IF(ISERROR(L2754:L2804),"",L2754:L2804))</f>
        <v>-0.1701355389</v>
      </c>
      <c r="M2753" s="372">
        <f t="array" ref="M2753">SUM(IF(ISERROR(M2754:M2804),"",M2754:M2804))</f>
        <v>-0.1890146771</v>
      </c>
      <c r="N2753" s="372">
        <f t="array" ref="N2753">SUM(IF(ISERROR(N2754:N2804),"",N2754:N2804))</f>
        <v>-0.2103266989</v>
      </c>
      <c r="O2753" s="372">
        <f t="array" ref="O2753">SUM(IF(ISERROR(O2754:O2804),"",O2754:O2804))</f>
        <v>-0.2317454494</v>
      </c>
      <c r="P2753" s="372">
        <f t="array" ref="P2753">SUM(IF(ISERROR(P2754:P2804),"",P2754:P2804))</f>
        <v>-0.2574688054</v>
      </c>
      <c r="Q2753" s="372">
        <f t="array" ref="Q2753">SUM(IF(ISERROR(Q2754:Q2804),"",Q2754:Q2804))</f>
        <v>-0.2754521044</v>
      </c>
      <c r="R2753" s="372">
        <f t="array" ref="R2753">SUM(IF(ISERROR(R2754:R2804),"",R2754:R2804))</f>
        <v>-0.2903482431</v>
      </c>
      <c r="S2753" s="372">
        <f t="array" ref="S2753">SUM(IF(ISERROR(S2754:S2804),"",S2754:S2804))</f>
        <v>-0.3045719303</v>
      </c>
      <c r="T2753" s="372">
        <f t="array" ref="T2753">SUM(IF(ISERROR(T2754:T2804),"",T2754:T2804))</f>
        <v>-0.3201944226</v>
      </c>
      <c r="U2753" s="372">
        <f t="array" ref="U2753">SUM(IF(ISERROR(U2754:U2804),"",U2754:U2804))</f>
        <v>-0.3347720874</v>
      </c>
      <c r="V2753" s="372">
        <f t="array" ref="V2753">SUM(IF(ISERROR(V2754:V2804),"",V2754:V2804))</f>
        <v>-0.3493172514</v>
      </c>
      <c r="W2753" s="372">
        <f t="array" ref="W2753">SUM(IF(ISERROR(W2754:W2804),"",W2754:W2804))</f>
        <v>-0.363240222</v>
      </c>
      <c r="X2753" s="372">
        <f t="array" ref="X2753">SUM(IF(ISERROR(X2754:X2804),"",X2754:X2804))</f>
        <v>-0.3785859582</v>
      </c>
      <c r="Y2753" s="372">
        <f t="array" ref="Y2753">SUM(IF(ISERROR(Y2754:Y2804),"",Y2754:Y2804))</f>
        <v>-0.3937168762</v>
      </c>
      <c r="Z2753" s="372">
        <f t="array" ref="Z2753">SUM(IF(ISERROR(Z2754:Z2804),"",Z2754:Z2804))</f>
        <v>-0.4085849698</v>
      </c>
      <c r="AA2753" s="372">
        <f t="array" ref="AA2753">SUM(IF(ISERROR(AA2754:AA2804),"",AA2754:AA2804))</f>
        <v>-0.4229025168</v>
      </c>
      <c r="AB2753" s="372">
        <f t="array" ref="AB2753">SUM(IF(ISERROR(AB2754:AB2804),"",AB2754:AB2804))</f>
        <v>-0.4363507747</v>
      </c>
      <c r="AC2753" s="372">
        <f t="array" ref="AC2753">SUM(IF(ISERROR(AC2754:AC2804),"",AC2754:AC2804))</f>
        <v>-0.4495927445</v>
      </c>
      <c r="AD2753" s="372">
        <f t="array" ref="AD2753">SUM(IF(ISERROR(AD2754:AD2804),"",AD2754:AD2804))</f>
        <v>-0.4629380962</v>
      </c>
      <c r="AE2753" s="372">
        <f t="array" ref="AE2753">SUM(IF(ISERROR(AE2754:AE2804),"",AE2754:AE2804))</f>
        <v>-0.4765412986</v>
      </c>
      <c r="AF2753" s="372">
        <f t="array" ref="AF2753">SUM(IF(ISERROR(AF2754:AF2804),"",AF2754:AF2804))</f>
        <v>-0.4909078905</v>
      </c>
      <c r="AG2753" s="372">
        <f t="array" ref="AG2753">SUM(IF(ISERROR(AG2754:AG2804),"",AG2754:AG2804))</f>
        <v>-0.5055417721</v>
      </c>
      <c r="AH2753" s="372">
        <f t="array" ref="AH2753">SUM(IF(ISERROR(AH2754:AH2804),"",AH2754:AH2804))</f>
        <v>-0.520328231</v>
      </c>
      <c r="AI2753" s="372">
        <f t="array" ref="AI2753">SUM(IF(ISERROR(AI2754:AI2804),"",AI2754:AI2804))</f>
        <v>-0.5356381734</v>
      </c>
      <c r="AJ2753" s="372">
        <f t="array" ref="AJ2753">SUM(IF(ISERROR(AJ2754:AJ2804),"",AJ2754:AJ2804))</f>
        <v>-0.5508132153</v>
      </c>
      <c r="AK2753" s="372">
        <f t="array" ref="AK2753">SUM(IF(ISERROR(AK2754:AK2804),"",AK2754:AK2804))</f>
        <v>-0.5661892791</v>
      </c>
      <c r="AL2753" s="372">
        <f t="array" ref="AL2753">SUM(IF(ISERROR(AL2754:AL2804),"",AL2754:AL2804))</f>
        <v>-0.581798279</v>
      </c>
      <c r="AM2753" s="372">
        <f t="array" ref="AM2753">SUM(IF(ISERROR(AM2754:AM2804),"",AM2754:AM2804))</f>
        <v>-0.5976018461</v>
      </c>
      <c r="AN2753" s="372">
        <f t="array" ref="AN2753">SUM(IF(ISERROR(AN2754:AN2804),"",AN2754:AN2804))</f>
        <v>-0.613802653</v>
      </c>
      <c r="AO2753" s="372">
        <f t="array" ref="AO2753">SUM(IF(ISERROR(AO2754:AO2804),"",AO2754:AO2804))</f>
        <v>-0.6304102088</v>
      </c>
      <c r="AP2753" s="372">
        <f t="array" ref="AP2753">SUM(IF(ISERROR(AP2754:AP2804),"",AP2754:AP2804))</f>
        <v>-0.6474342424</v>
      </c>
      <c r="AQ2753" s="372">
        <f t="array" ref="AQ2753">SUM(IF(ISERROR(AQ2754:AQ2804),"",AQ2754:AQ2804))</f>
        <v>-0.6648847075</v>
      </c>
      <c r="AR2753" s="372">
        <f t="array" ref="AR2753">SUM(IF(ISERROR(AR2754:AR2804),"",AR2754:AR2804))</f>
        <v>-0.6827717875</v>
      </c>
      <c r="AS2753" s="372">
        <f t="array" ref="AS2753">SUM(IF(ISERROR(AS2754:AS2804),"",AS2754:AS2804))</f>
        <v>-0.7011059009</v>
      </c>
      <c r="AT2753" s="372">
        <f t="array" ref="AT2753">SUM(IF(ISERROR(AT2754:AT2804),"",AT2754:AT2804))</f>
        <v>-0.7198977064</v>
      </c>
      <c r="AU2753" s="372">
        <f t="array" ref="AU2753">SUM(IF(ISERROR(AU2754:AU2804),"",AU2754:AU2804))</f>
        <v>-0.7428900193</v>
      </c>
      <c r="AV2753" s="372">
        <f t="array" ref="AV2753">SUM(IF(ISERROR(AV2754:AV2804),"",AV2754:AV2804))</f>
        <v>-0.7624563955</v>
      </c>
      <c r="AW2753" s="372">
        <f t="array" ref="AW2753">SUM(IF(ISERROR(AW2754:AW2804),"",AW2754:AW2804))</f>
        <v>-0.7825056811</v>
      </c>
      <c r="AX2753" s="372">
        <f t="array" ref="AX2753">SUM(IF(ISERROR(AX2754:AX2804),"",AX2754:AX2804))</f>
        <v>-0.8030491586</v>
      </c>
      <c r="AY2753" s="372">
        <f t="array" ref="AY2753">SUM(IF(ISERROR(AY2754:AY2804),"",AY2754:AY2804))</f>
        <v>-0.8241346266</v>
      </c>
      <c r="AZ2753" s="372">
        <f t="array" ref="AZ2753">SUM(IF(ISERROR(AZ2754:AZ2804),"",AZ2754:AZ2804))</f>
        <v>-0.8488152044</v>
      </c>
      <c r="BA2753" s="372">
        <f t="array" ref="BA2753">SUM(IF(ISERROR(BA2754:BA2804),"",BA2754:BA2804))</f>
        <v>-0.8732342164</v>
      </c>
      <c r="BB2753" s="372">
        <f t="array" ref="BB2753">SUM(IF(ISERROR(BB2754:BB2804),"",BB2754:BB2804))</f>
        <v>-0.7820750688</v>
      </c>
      <c r="BC2753" s="372">
        <f t="array" ref="BC2753">SUM(IF(ISERROR(BC2754:BC2804),"",BC2754:BC2804))</f>
        <v>-0.6938431871</v>
      </c>
      <c r="BD2753" s="372">
        <f t="array" ref="BD2753">SUM(IF(ISERROR(BD2754:BD2804),"",BD2754:BD2804))</f>
        <v>-0.6088729733</v>
      </c>
      <c r="BE2753" s="372">
        <f t="array" ref="BE2753">SUM(IF(ISERROR(BE2754:BE2804),"",BE2754:BE2804))</f>
        <v>-0.5275195991</v>
      </c>
      <c r="BF2753" s="372">
        <f t="array" ref="BF2753">SUM(IF(ISERROR(BF2754:BF2804),"",BF2754:BF2804))</f>
        <v>-0.4501601095</v>
      </c>
      <c r="BG2753" s="372">
        <f t="array" ref="BG2753">SUM(IF(ISERROR(BG2754:BG2804),"",BG2754:BG2804))</f>
        <v>-0.3771945805</v>
      </c>
      <c r="BH2753" s="372">
        <f t="array" ref="BH2753">SUM(IF(ISERROR(BH2754:BH2804),"",BH2754:BH2804))</f>
        <v>-0.3090473363</v>
      </c>
      <c r="BI2753" s="372">
        <f t="array" ref="BI2753">SUM(IF(ISERROR(BI2754:BI2804),"",BI2754:BI2804))</f>
        <v>-0.2461682252</v>
      </c>
      <c r="BJ2753" s="372">
        <f t="array" ref="BJ2753">SUM(IF(ISERROR(BJ2754:BJ2804),"",BJ2754:BJ2804))</f>
        <v>-0.1890339607</v>
      </c>
      <c r="BK2753" s="372">
        <f t="array" ref="BK2753">SUM(IF(ISERROR(BK2754:BK2804),"",BK2754:BK2804))</f>
        <v>-0.1385028074</v>
      </c>
      <c r="BL2753" s="372">
        <f t="array" ref="BL2753">SUM(IF(ISERROR(BL2754:BL2804),"",BL2754:BL2804))</f>
        <v>-0.09477300107</v>
      </c>
      <c r="BM2753" s="372">
        <f t="array" ref="BM2753">SUM(IF(ISERROR(BM2754:BM2804),"",BM2754:BM2804))</f>
        <v>-0.05841137215</v>
      </c>
      <c r="BN2753" s="372">
        <f t="array" ref="BN2753">SUM(IF(ISERROR(BN2754:BN2804),"",BN2754:BN2804))</f>
        <v>-0.03001771472</v>
      </c>
      <c r="BO2753" s="372">
        <f t="array" ref="BO2753">SUM(IF(ISERROR(BO2754:BO2804),"",BO2754:BO2804))</f>
        <v>-0.01022649588</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-0.01456510396</v>
      </c>
      <c r="D2754" s="373">
        <f>IPMT('Assumptions (T&amp;D) old'!$B$100,Model!X$1,'Assumptions (T&amp;D) old'!$B$103,Model!$C$2699)</f>
        <v>-0.01387732322</v>
      </c>
      <c r="E2754" s="373">
        <f>IPMT('Assumptions (T&amp;D) old'!$B$100,Model!Y$1,'Assumptions (T&amp;D) old'!$B$103,Model!$C$2699)</f>
        <v>-0.01315687291</v>
      </c>
      <c r="F2754" s="373">
        <f>IPMT('Assumptions (T&amp;D) old'!$B$100,Model!Z$1,'Assumptions (T&amp;D) old'!$B$103,Model!$C$2699)</f>
        <v>-0.0124022012</v>
      </c>
      <c r="G2754" s="373">
        <f>IPMT('Assumptions (T&amp;D) old'!$B$100,Model!AA$1,'Assumptions (T&amp;D) old'!$B$103,Model!$C$2699)</f>
        <v>-0.01161168259</v>
      </c>
      <c r="H2754" s="373">
        <f>IPMT('Assumptions (T&amp;D) old'!$B$100,Model!AB$1,'Assumptions (T&amp;D) old'!$B$103,Model!$C$2699)</f>
        <v>-0.01078361434</v>
      </c>
      <c r="I2754" s="373">
        <f>IPMT('Assumptions (T&amp;D) old'!$B$100,Model!AC$1,'Assumptions (T&amp;D) old'!$B$103,Model!$C$2699)</f>
        <v>-0.009916212854</v>
      </c>
      <c r="J2754" s="373">
        <f>IPMT('Assumptions (T&amp;D) old'!$B$100,Model!AD$1,'Assumptions (T&amp;D) old'!$B$103,Model!$C$2699)</f>
        <v>-0.009007609795</v>
      </c>
      <c r="K2754" s="373">
        <f>IPMT('Assumptions (T&amp;D) old'!$B$100,Model!AE$1,'Assumptions (T&amp;D) old'!$B$103,Model!$C$2699)</f>
        <v>-0.008055848091</v>
      </c>
      <c r="L2754" s="373">
        <f>IPMT('Assumptions (T&amp;D) old'!$B$100,Model!AF$1,'Assumptions (T&amp;D) old'!$B$103,Model!$C$2699)</f>
        <v>-0.007058877706</v>
      </c>
      <c r="M2754" s="373">
        <f>IPMT('Assumptions (T&amp;D) old'!$B$100,Model!AG$1,'Assumptions (T&amp;D) old'!$B$103,Model!$C$2699)</f>
        <v>-0.006014551227</v>
      </c>
      <c r="N2754" s="373">
        <f>IPMT('Assumptions (T&amp;D) old'!$B$100,Model!AH$1,'Assumptions (T&amp;D) old'!$B$103,Model!$C$2699)</f>
        <v>-0.004920619241</v>
      </c>
      <c r="O2754" s="373">
        <f>IPMT('Assumptions (T&amp;D) old'!$B$100,Model!AI$1,'Assumptions (T&amp;D) old'!$B$103,Model!$C$2699)</f>
        <v>-0.003774725486</v>
      </c>
      <c r="P2754" s="373">
        <f>IPMT('Assumptions (T&amp;D) old'!$B$100,Model!AJ$1,'Assumptions (T&amp;D) old'!$B$103,Model!$C$2699)</f>
        <v>-0.002574401777</v>
      </c>
      <c r="Q2754" s="373">
        <f>IPMT('Assumptions (T&amp;D) old'!$B$100,Model!AK$1,'Assumptions (T&amp;D) old'!$B$103,Model!$C$2699)</f>
        <v>-0.001317062692</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-0.02213934605</v>
      </c>
      <c r="E2755" s="373">
        <f>IPMT('Assumptions (T&amp;D) old'!$B$100,Model!X$1,'Assumptions (T&amp;D) old'!$B$103,Model!$D$2699)</f>
        <v>-0.02109390101</v>
      </c>
      <c r="F2755" s="373">
        <f>IPMT('Assumptions (T&amp;D) old'!$B$100,Model!Y$1,'Assumptions (T&amp;D) old'!$B$103,Model!$D$2699)</f>
        <v>-0.01999879734</v>
      </c>
      <c r="G2755" s="373">
        <f>IPMT('Assumptions (T&amp;D) old'!$B$100,Model!Z$1,'Assumptions (T&amp;D) old'!$B$103,Model!$D$2699)</f>
        <v>-0.01885167624</v>
      </c>
      <c r="H2755" s="373">
        <f>IPMT('Assumptions (T&amp;D) old'!$B$100,Model!AA$1,'Assumptions (T&amp;D) old'!$B$103,Model!$D$2699)</f>
        <v>-0.01765006689</v>
      </c>
      <c r="I2755" s="373">
        <f>IPMT('Assumptions (T&amp;D) old'!$B$100,Model!AB$1,'Assumptions (T&amp;D) old'!$B$103,Model!$D$2699)</f>
        <v>-0.01639138109</v>
      </c>
      <c r="J2755" s="373">
        <f>IPMT('Assumptions (T&amp;D) old'!$B$100,Model!AC$1,'Assumptions (T&amp;D) old'!$B$103,Model!$D$2699)</f>
        <v>-0.01507290772</v>
      </c>
      <c r="K2755" s="373">
        <f>IPMT('Assumptions (T&amp;D) old'!$B$100,Model!AD$1,'Assumptions (T&amp;D) old'!$B$103,Model!$D$2699)</f>
        <v>-0.01369180686</v>
      </c>
      <c r="L2755" s="373">
        <f>IPMT('Assumptions (T&amp;D) old'!$B$100,Model!AE$1,'Assumptions (T&amp;D) old'!$B$103,Model!$D$2699)</f>
        <v>-0.01224510372</v>
      </c>
      <c r="M2755" s="373">
        <f>IPMT('Assumptions (T&amp;D) old'!$B$100,Model!AF$1,'Assumptions (T&amp;D) old'!$B$103,Model!$D$2699)</f>
        <v>-0.01072968217</v>
      </c>
      <c r="N2755" s="373">
        <f>IPMT('Assumptions (T&amp;D) old'!$B$100,Model!AG$1,'Assumptions (T&amp;D) old'!$B$103,Model!$D$2699)</f>
        <v>-0.009142278102</v>
      </c>
      <c r="O2755" s="373">
        <f>IPMT('Assumptions (T&amp;D) old'!$B$100,Model!AH$1,'Assumptions (T&amp;D) old'!$B$103,Model!$D$2699)</f>
        <v>-0.007479472339</v>
      </c>
      <c r="P2755" s="373">
        <f>IPMT('Assumptions (T&amp;D) old'!$B$100,Model!AI$1,'Assumptions (T&amp;D) old'!$B$103,Model!$D$2699)</f>
        <v>-0.005737683302</v>
      </c>
      <c r="Q2755" s="373">
        <f>IPMT('Assumptions (T&amp;D) old'!$B$100,Model!AJ$1,'Assumptions (T&amp;D) old'!$B$103,Model!$D$2699)</f>
        <v>-0.003913159286</v>
      </c>
      <c r="R2755" s="373">
        <f>IPMT('Assumptions (T&amp;D) old'!$B$100,Model!AK$1,'Assumptions (T&amp;D) old'!$B$103,Model!$D$2699)</f>
        <v>-0.00200197038</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-0.0196692359</v>
      </c>
      <c r="F2756" s="373">
        <f>IPMT('Assumptions (T&amp;D) old'!$B$100,Model!X$1,'Assumptions (T&amp;D) old'!$B$103,Model!$E$2699)</f>
        <v>-0.01874043226</v>
      </c>
      <c r="G2756" s="373">
        <f>IPMT('Assumptions (T&amp;D) old'!$B$100,Model!Y$1,'Assumptions (T&amp;D) old'!$B$103,Model!$E$2699)</f>
        <v>-0.01776751046</v>
      </c>
      <c r="H2756" s="373">
        <f>IPMT('Assumptions (T&amp;D) old'!$B$100,Model!Z$1,'Assumptions (T&amp;D) old'!$B$103,Model!$E$2699)</f>
        <v>-0.01674837487</v>
      </c>
      <c r="I2756" s="373">
        <f>IPMT('Assumptions (T&amp;D) old'!$B$100,Model!AA$1,'Assumptions (T&amp;D) old'!$B$103,Model!$E$2699)</f>
        <v>-0.01568083034</v>
      </c>
      <c r="J2756" s="373">
        <f>IPMT('Assumptions (T&amp;D) old'!$B$100,Model!AB$1,'Assumptions (T&amp;D) old'!$B$103,Model!$E$2699)</f>
        <v>-0.01456257744</v>
      </c>
      <c r="K2756" s="373">
        <f>IPMT('Assumptions (T&amp;D) old'!$B$100,Model!AC$1,'Assumptions (T&amp;D) old'!$B$103,Model!$E$2699)</f>
        <v>-0.01339120753</v>
      </c>
      <c r="L2756" s="373">
        <f>IPMT('Assumptions (T&amp;D) old'!$B$100,Model!AD$1,'Assumptions (T&amp;D) old'!$B$103,Model!$E$2699)</f>
        <v>-0.01216419756</v>
      </c>
      <c r="M2756" s="373">
        <f>IPMT('Assumptions (T&amp;D) old'!$B$100,Model!AE$1,'Assumptions (T&amp;D) old'!$B$103,Model!$E$2699)</f>
        <v>-0.0108789046</v>
      </c>
      <c r="N2756" s="373">
        <f>IPMT('Assumptions (T&amp;D) old'!$B$100,Model!AF$1,'Assumptions (T&amp;D) old'!$B$103,Model!$E$2699)</f>
        <v>-0.009532560233</v>
      </c>
      <c r="O2756" s="373">
        <f>IPMT('Assumptions (T&amp;D) old'!$B$100,Model!AG$1,'Assumptions (T&amp;D) old'!$B$103,Model!$E$2699)</f>
        <v>-0.008122264507</v>
      </c>
      <c r="P2756" s="373">
        <f>IPMT('Assumptions (T&amp;D) old'!$B$100,Model!AH$1,'Assumptions (T&amp;D) old'!$B$103,Model!$E$2699)</f>
        <v>-0.006644979734</v>
      </c>
      <c r="Q2756" s="373">
        <f>IPMT('Assumptions (T&amp;D) old'!$B$100,Model!AI$1,'Assumptions (T&amp;D) old'!$B$103,Model!$E$2699)</f>
        <v>-0.005097523935</v>
      </c>
      <c r="R2756" s="373">
        <f>IPMT('Assumptions (T&amp;D) old'!$B$100,Model!AJ$1,'Assumptions (T&amp;D) old'!$B$103,Model!$E$2699)</f>
        <v>-0.003476563984</v>
      </c>
      <c r="S2756" s="373">
        <f>IPMT('Assumptions (T&amp;D) old'!$B$100,Model!AK$1,'Assumptions (T&amp;D) old'!$B$103,Model!$E$2699)</f>
        <v>-0.001778608436</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-0.02001834122</v>
      </c>
      <c r="G2757" s="373">
        <f>IPMT('Assumptions (T&amp;D) old'!$B$100,Model!X$1,'Assumptions (T&amp;D) old'!$B$103,Model!$F$2699)</f>
        <v>-0.01907305244</v>
      </c>
      <c r="H2757" s="373">
        <f>IPMT('Assumptions (T&amp;D) old'!$B$100,Model!Y$1,'Assumptions (T&amp;D) old'!$B$103,Model!$F$2699)</f>
        <v>-0.01808286244</v>
      </c>
      <c r="I2757" s="373">
        <f>IPMT('Assumptions (T&amp;D) old'!$B$100,Model!Z$1,'Assumptions (T&amp;D) old'!$B$103,Model!$F$2699)</f>
        <v>-0.01704563842</v>
      </c>
      <c r="J2757" s="373">
        <f>IPMT('Assumptions (T&amp;D) old'!$B$100,Model!AA$1,'Assumptions (T&amp;D) old'!$B$103,Model!$F$2699)</f>
        <v>-0.01595914625</v>
      </c>
      <c r="K2757" s="373">
        <f>IPMT('Assumptions (T&amp;D) old'!$B$100,Model!AB$1,'Assumptions (T&amp;D) old'!$B$103,Model!$F$2699)</f>
        <v>-0.01482104571</v>
      </c>
      <c r="L2757" s="373">
        <f>IPMT('Assumptions (T&amp;D) old'!$B$100,Model!AC$1,'Assumptions (T&amp;D) old'!$B$103,Model!$F$2699)</f>
        <v>-0.01362888539</v>
      </c>
      <c r="M2757" s="373">
        <f>IPMT('Assumptions (T&amp;D) old'!$B$100,Model!AD$1,'Assumptions (T&amp;D) old'!$B$103,Model!$F$2699)</f>
        <v>-0.01238009746</v>
      </c>
      <c r="N2757" s="373">
        <f>IPMT('Assumptions (T&amp;D) old'!$B$100,Model!AE$1,'Assumptions (T&amp;D) old'!$B$103,Model!$F$2699)</f>
        <v>-0.0110719921</v>
      </c>
      <c r="O2757" s="373">
        <f>IPMT('Assumptions (T&amp;D) old'!$B$100,Model!AF$1,'Assumptions (T&amp;D) old'!$B$103,Model!$F$2699)</f>
        <v>-0.009701751734</v>
      </c>
      <c r="P2757" s="373">
        <f>IPMT('Assumptions (T&amp;D) old'!$B$100,Model!AG$1,'Assumptions (T&amp;D) old'!$B$103,Model!$F$2699)</f>
        <v>-0.008266424951</v>
      </c>
      <c r="Q2757" s="373">
        <f>IPMT('Assumptions (T&amp;D) old'!$B$100,Model!AH$1,'Assumptions (T&amp;D) old'!$B$103,Model!$F$2699)</f>
        <v>-0.006762920147</v>
      </c>
      <c r="R2757" s="373">
        <f>IPMT('Assumptions (T&amp;D) old'!$B$100,Model!AI$1,'Assumptions (T&amp;D) old'!$B$103,Model!$F$2699)</f>
        <v>-0.005187998865</v>
      </c>
      <c r="S2757" s="373">
        <f>IPMT('Assumptions (T&amp;D) old'!$B$100,Model!AJ$1,'Assumptions (T&amp;D) old'!$B$103,Model!$F$2699)</f>
        <v>-0.003538268821</v>
      </c>
      <c r="T2757" s="373">
        <f>IPMT('Assumptions (T&amp;D) old'!$B$100,Model!AK$1,'Assumptions (T&amp;D) old'!$B$103,Model!$F$2699)</f>
        <v>-0.001810176601</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-0.02307629099</v>
      </c>
      <c r="H2758" s="373">
        <f>IPMT('Assumptions (T&amp;D) old'!$B$100,Model!X$1,'Assumptions (T&amp;D) old'!$B$103,Model!$G$2699)</f>
        <v>-0.02198660235</v>
      </c>
      <c r="I2758" s="373">
        <f>IPMT('Assumptions (T&amp;D) old'!$B$100,Model!Y$1,'Assumptions (T&amp;D) old'!$B$103,Model!$G$2699)</f>
        <v>-0.0208451535</v>
      </c>
      <c r="J2758" s="373">
        <f>IPMT('Assumptions (T&amp;D) old'!$B$100,Model!Z$1,'Assumptions (T&amp;D) old'!$B$103,Model!$G$2699)</f>
        <v>-0.01964948583</v>
      </c>
      <c r="K2758" s="373">
        <f>IPMT('Assumptions (T&amp;D) old'!$B$100,Model!AA$1,'Assumptions (T&amp;D) old'!$B$103,Model!$G$2699)</f>
        <v>-0.01839702395</v>
      </c>
      <c r="L2758" s="373">
        <f>IPMT('Assumptions (T&amp;D) old'!$B$100,Model!AB$1,'Assumptions (T&amp;D) old'!$B$103,Model!$G$2699)</f>
        <v>-0.01708507012</v>
      </c>
      <c r="M2758" s="373">
        <f>IPMT('Assumptions (T&amp;D) old'!$B$100,Model!AC$1,'Assumptions (T&amp;D) old'!$B$103,Model!$G$2699)</f>
        <v>-0.0157107985</v>
      </c>
      <c r="N2758" s="373">
        <f>IPMT('Assumptions (T&amp;D) old'!$B$100,Model!AD$1,'Assumptions (T&amp;D) old'!$B$103,Model!$G$2699)</f>
        <v>-0.01427124896</v>
      </c>
      <c r="O2758" s="373">
        <f>IPMT('Assumptions (T&amp;D) old'!$B$100,Model!AE$1,'Assumptions (T&amp;D) old'!$B$103,Model!$G$2699)</f>
        <v>-0.01276332083</v>
      </c>
      <c r="P2758" s="373">
        <f>IPMT('Assumptions (T&amp;D) old'!$B$100,Model!AF$1,'Assumptions (T&amp;D) old'!$B$103,Model!$G$2699)</f>
        <v>-0.01118376611</v>
      </c>
      <c r="Q2758" s="373">
        <f>IPMT('Assumptions (T&amp;D) old'!$B$100,Model!AG$1,'Assumptions (T&amp;D) old'!$B$103,Model!$G$2699)</f>
        <v>-0.009529182538</v>
      </c>
      <c r="R2758" s="373">
        <f>IPMT('Assumptions (T&amp;D) old'!$B$100,Model!AH$1,'Assumptions (T&amp;D) old'!$B$103,Model!$G$2699)</f>
        <v>-0.007796006248</v>
      </c>
      <c r="S2758" s="373">
        <f>IPMT('Assumptions (T&amp;D) old'!$B$100,Model!AI$1,'Assumptions (T&amp;D) old'!$B$103,Model!$G$2699)</f>
        <v>-0.005980504085</v>
      </c>
      <c r="T2758" s="373">
        <f>IPMT('Assumptions (T&amp;D) old'!$B$100,Model!AJ$1,'Assumptions (T&amp;D) old'!$B$103,Model!$G$2699)</f>
        <v>-0.004078765569</v>
      </c>
      <c r="U2758" s="373">
        <f>IPMT('Assumptions (T&amp;D) old'!$B$100,Model!AK$1,'Assumptions (T&amp;D) old'!$B$103,Model!$G$2699)</f>
        <v>-0.002086694473</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-0.01844221149</v>
      </c>
      <c r="I2759" s="373">
        <f>IPMT('Assumptions (T&amp;D) old'!$B$100,Model!X$1,'Assumptions (T&amp;D) old'!$B$103,Model!$H$2699)</f>
        <v>-0.01757134934</v>
      </c>
      <c r="J2759" s="373">
        <f>IPMT('Assumptions (T&amp;D) old'!$B$100,Model!Y$1,'Assumptions (T&amp;D) old'!$B$103,Model!$H$2699)</f>
        <v>-0.01665912124</v>
      </c>
      <c r="K2759" s="373">
        <f>IPMT('Assumptions (T&amp;D) old'!$B$100,Model!Z$1,'Assumptions (T&amp;D) old'!$B$103,Model!$H$2699)</f>
        <v>-0.01570356231</v>
      </c>
      <c r="L2759" s="373">
        <f>IPMT('Assumptions (T&amp;D) old'!$B$100,Model!AA$1,'Assumptions (T&amp;D) old'!$B$103,Model!$H$2699)</f>
        <v>-0.01470261432</v>
      </c>
      <c r="M2759" s="373">
        <f>IPMT('Assumptions (T&amp;D) old'!$B$100,Model!AB$1,'Assumptions (T&amp;D) old'!$B$103,Model!$H$2699)</f>
        <v>-0.01365412131</v>
      </c>
      <c r="N2759" s="373">
        <f>IPMT('Assumptions (T&amp;D) old'!$B$100,Model!AC$1,'Assumptions (T&amp;D) old'!$B$103,Model!$H$2699)</f>
        <v>-0.01255582488</v>
      </c>
      <c r="O2759" s="373">
        <f>IPMT('Assumptions (T&amp;D) old'!$B$100,Model!AD$1,'Assumptions (T&amp;D) old'!$B$103,Model!$H$2699)</f>
        <v>-0.01140535937</v>
      </c>
      <c r="P2759" s="373">
        <f>IPMT('Assumptions (T&amp;D) old'!$B$100,Model!AE$1,'Assumptions (T&amp;D) old'!$B$103,Model!$H$2699)</f>
        <v>-0.01020024674</v>
      </c>
      <c r="Q2759" s="373">
        <f>IPMT('Assumptions (T&amp;D) old'!$B$100,Model!AF$1,'Assumptions (T&amp;D) old'!$B$103,Model!$H$2699)</f>
        <v>-0.008937891271</v>
      </c>
      <c r="R2759" s="373">
        <f>IPMT('Assumptions (T&amp;D) old'!$B$100,Model!AG$1,'Assumptions (T&amp;D) old'!$B$103,Model!$H$2699)</f>
        <v>-0.007615573914</v>
      </c>
      <c r="S2759" s="373">
        <f>IPMT('Assumptions (T&amp;D) old'!$B$100,Model!AH$1,'Assumptions (T&amp;D) old'!$B$103,Model!$H$2699)</f>
        <v>-0.006230446481</v>
      </c>
      <c r="T2759" s="373">
        <f>IPMT('Assumptions (T&amp;D) old'!$B$100,Model!AI$1,'Assumptions (T&amp;D) old'!$B$103,Model!$H$2699)</f>
        <v>-0.004779525496</v>
      </c>
      <c r="U2759" s="373">
        <f>IPMT('Assumptions (T&amp;D) old'!$B$100,Model!AJ$1,'Assumptions (T&amp;D) old'!$B$103,Model!$H$2699)</f>
        <v>-0.003259685764</v>
      </c>
      <c r="V2759" s="373">
        <f>IPMT('Assumptions (T&amp;D) old'!$B$100,Model!AK$1,'Assumptions (T&amp;D) old'!$B$103,Model!$H$2699)</f>
        <v>-0.001667653645</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-0.02616748254</v>
      </c>
      <c r="J2760" s="373">
        <f>IPMT('Assumptions (T&amp;D) old'!$B$100,Model!X$1,'Assumptions (T&amp;D) old'!$B$103,Model!$I$2699)</f>
        <v>-0.02493182433</v>
      </c>
      <c r="K2760" s="373">
        <f>IPMT('Assumptions (T&amp;D) old'!$B$100,Model!Y$1,'Assumptions (T&amp;D) old'!$B$103,Model!$I$2699)</f>
        <v>-0.02363747235</v>
      </c>
      <c r="L2760" s="373">
        <f>IPMT('Assumptions (T&amp;D) old'!$B$100,Model!Z$1,'Assumptions (T&amp;D) old'!$B$103,Model!$I$2699)</f>
        <v>-0.02228163866</v>
      </c>
      <c r="M2760" s="373">
        <f>IPMT('Assumptions (T&amp;D) old'!$B$100,Model!AA$1,'Assumptions (T&amp;D) old'!$B$103,Model!$I$2699)</f>
        <v>-0.02086140286</v>
      </c>
      <c r="N2760" s="373">
        <f>IPMT('Assumptions (T&amp;D) old'!$B$100,Model!AB$1,'Assumptions (T&amp;D) old'!$B$103,Model!$I$2699)</f>
        <v>-0.01937370587</v>
      </c>
      <c r="O2760" s="373">
        <f>IPMT('Assumptions (T&amp;D) old'!$B$100,Model!AC$1,'Assumptions (T&amp;D) old'!$B$103,Model!$I$2699)</f>
        <v>-0.01781534327</v>
      </c>
      <c r="P2760" s="373">
        <f>IPMT('Assumptions (T&amp;D) old'!$B$100,Model!AD$1,'Assumptions (T&amp;D) old'!$B$103,Model!$I$2699)</f>
        <v>-0.01618295844</v>
      </c>
      <c r="Q2760" s="373">
        <f>IPMT('Assumptions (T&amp;D) old'!$B$100,Model!AE$1,'Assumptions (T&amp;D) old'!$B$103,Model!$I$2699)</f>
        <v>-0.01447303534</v>
      </c>
      <c r="R2760" s="373">
        <f>IPMT('Assumptions (T&amp;D) old'!$B$100,Model!AF$1,'Assumptions (T&amp;D) old'!$B$103,Model!$I$2699)</f>
        <v>-0.01268189089</v>
      </c>
      <c r="S2760" s="373">
        <f>IPMT('Assumptions (T&amp;D) old'!$B$100,Model!AG$1,'Assumptions (T&amp;D) old'!$B$103,Model!$I$2699)</f>
        <v>-0.01080566707</v>
      </c>
      <c r="T2760" s="373">
        <f>IPMT('Assumptions (T&amp;D) old'!$B$100,Model!AH$1,'Assumptions (T&amp;D) old'!$B$103,Model!$I$2699)</f>
        <v>-0.008840322627</v>
      </c>
      <c r="U2760" s="373">
        <f>IPMT('Assumptions (T&amp;D) old'!$B$100,Model!AI$1,'Assumptions (T&amp;D) old'!$B$103,Model!$I$2699)</f>
        <v>-0.006781624321</v>
      </c>
      <c r="V2760" s="373">
        <f>IPMT('Assumptions (T&amp;D) old'!$B$100,Model!AJ$1,'Assumptions (T&amp;D) old'!$B$103,Model!$I$2699)</f>
        <v>-0.004625137846</v>
      </c>
      <c r="W2760" s="373">
        <f>IPMT('Assumptions (T&amp;D) old'!$B$100,Model!AK$1,'Assumptions (T&amp;D) old'!$B$103,Model!$I$2699)</f>
        <v>-0.002366218263</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-0.02680620812</v>
      </c>
      <c r="K2761" s="373">
        <f>IPMT('Assumptions (T&amp;D) old'!$B$100,Model!X$1,'Assumptions (T&amp;D) old'!$B$103,Model!$J$2699)</f>
        <v>-0.02554038857</v>
      </c>
      <c r="L2761" s="373">
        <f>IPMT('Assumptions (T&amp;D) old'!$B$100,Model!Y$1,'Assumptions (T&amp;D) old'!$B$103,Model!$J$2699)</f>
        <v>-0.02421444258</v>
      </c>
      <c r="M2761" s="373">
        <f>IPMT('Assumptions (T&amp;D) old'!$B$100,Model!Z$1,'Assumptions (T&amp;D) old'!$B$103,Model!$J$2699)</f>
        <v>-0.02282551416</v>
      </c>
      <c r="N2761" s="373">
        <f>IPMT('Assumptions (T&amp;D) old'!$B$100,Model!AA$1,'Assumptions (T&amp;D) old'!$B$103,Model!$J$2699)</f>
        <v>-0.02137061164</v>
      </c>
      <c r="O2761" s="373">
        <f>IPMT('Assumptions (T&amp;D) old'!$B$100,Model!AB$1,'Assumptions (T&amp;D) old'!$B$103,Model!$J$2699)</f>
        <v>-0.01984660125</v>
      </c>
      <c r="P2761" s="373">
        <f>IPMT('Assumptions (T&amp;D) old'!$B$100,Model!AC$1,'Assumptions (T&amp;D) old'!$B$103,Model!$J$2699)</f>
        <v>-0.01825020037</v>
      </c>
      <c r="Q2761" s="373">
        <f>IPMT('Assumptions (T&amp;D) old'!$B$100,Model!AD$1,'Assumptions (T&amp;D) old'!$B$103,Model!$J$2699)</f>
        <v>-0.01657797044</v>
      </c>
      <c r="R2761" s="373">
        <f>IPMT('Assumptions (T&amp;D) old'!$B$100,Model!AE$1,'Assumptions (T&amp;D) old'!$B$103,Model!$J$2699)</f>
        <v>-0.0148263096</v>
      </c>
      <c r="S2761" s="373">
        <f>IPMT('Assumptions (T&amp;D) old'!$B$100,Model!AF$1,'Assumptions (T&amp;D) old'!$B$103,Model!$J$2699)</f>
        <v>-0.01299144486</v>
      </c>
      <c r="T2761" s="373">
        <f>IPMT('Assumptions (T&amp;D) old'!$B$100,Model!AG$1,'Assumptions (T&amp;D) old'!$B$103,Model!$J$2699)</f>
        <v>-0.01106942405</v>
      </c>
      <c r="U2761" s="373">
        <f>IPMT('Assumptions (T&amp;D) old'!$B$100,Model!AH$1,'Assumptions (T&amp;D) old'!$B$103,Model!$J$2699)</f>
        <v>-0.009056107246</v>
      </c>
      <c r="V2761" s="373">
        <f>IPMT('Assumptions (T&amp;D) old'!$B$100,Model!AI$1,'Assumptions (T&amp;D) old'!$B$103,Model!$J$2699)</f>
        <v>-0.006947157898</v>
      </c>
      <c r="W2761" s="373">
        <f>IPMT('Assumptions (T&amp;D) old'!$B$100,Model!AJ$1,'Assumptions (T&amp;D) old'!$B$103,Model!$J$2699)</f>
        <v>-0.004738033455</v>
      </c>
      <c r="X2761" s="373">
        <f>IPMT('Assumptions (T&amp;D) old'!$B$100,Model!AK$1,'Assumptions (T&amp;D) old'!$B$103,Model!$J$2699)</f>
        <v>-0.002423975602</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-0.02496514974</v>
      </c>
      <c r="L2762" s="373">
        <f>IPMT('Assumptions (T&amp;D) old'!$B$100,Model!X$1,'Assumptions (T&amp;D) old'!$B$103,Model!$K$2699)</f>
        <v>-0.02378626705</v>
      </c>
      <c r="M2762" s="373">
        <f>IPMT('Assumptions (T&amp;D) old'!$B$100,Model!Y$1,'Assumptions (T&amp;D) old'!$B$103,Model!$K$2699)</f>
        <v>-0.02255138743</v>
      </c>
      <c r="N2762" s="373">
        <f>IPMT('Assumptions (T&amp;D) old'!$B$100,Model!Z$1,'Assumptions (T&amp;D) old'!$B$103,Model!$K$2699)</f>
        <v>-0.02125785103</v>
      </c>
      <c r="O2762" s="373">
        <f>IPMT('Assumptions (T&amp;D) old'!$B$100,Model!AA$1,'Assumptions (T&amp;D) old'!$B$103,Model!$K$2699)</f>
        <v>-0.01990287165</v>
      </c>
      <c r="P2762" s="373">
        <f>IPMT('Assumptions (T&amp;D) old'!$B$100,Model!AB$1,'Assumptions (T&amp;D) old'!$B$103,Model!$K$2699)</f>
        <v>-0.01848353075</v>
      </c>
      <c r="Q2762" s="373">
        <f>IPMT('Assumptions (T&amp;D) old'!$B$100,Model!AC$1,'Assumptions (T&amp;D) old'!$B$103,Model!$K$2699)</f>
        <v>-0.01699677115</v>
      </c>
      <c r="R2762" s="373">
        <f>IPMT('Assumptions (T&amp;D) old'!$B$100,Model!AD$1,'Assumptions (T&amp;D) old'!$B$103,Model!$K$2699)</f>
        <v>-0.01543939048</v>
      </c>
      <c r="S2762" s="373">
        <f>IPMT('Assumptions (T&amp;D) old'!$B$100,Model!AE$1,'Assumptions (T&amp;D) old'!$B$103,Model!$K$2699)</f>
        <v>-0.01380803422</v>
      </c>
      <c r="T2762" s="373">
        <f>IPMT('Assumptions (T&amp;D) old'!$B$100,Model!AF$1,'Assumptions (T&amp;D) old'!$B$103,Model!$K$2699)</f>
        <v>-0.01209918854</v>
      </c>
      <c r="U2762" s="373">
        <f>IPMT('Assumptions (T&amp;D) old'!$B$100,Model!AG$1,'Assumptions (T&amp;D) old'!$B$103,Model!$K$2699)</f>
        <v>-0.0103091727</v>
      </c>
      <c r="V2762" s="373">
        <f>IPMT('Assumptions (T&amp;D) old'!$B$100,Model!AH$1,'Assumptions (T&amp;D) old'!$B$103,Model!$K$2699)</f>
        <v>-0.008434131094</v>
      </c>
      <c r="W2762" s="373">
        <f>IPMT('Assumptions (T&amp;D) old'!$B$100,Model!AI$1,'Assumptions (T&amp;D) old'!$B$103,Model!$K$2699)</f>
        <v>-0.006470025017</v>
      </c>
      <c r="X2762" s="373">
        <f>IPMT('Assumptions (T&amp;D) old'!$B$100,Model!AJ$1,'Assumptions (T&amp;D) old'!$B$103,Model!$K$2699)</f>
        <v>-0.004412623902</v>
      </c>
      <c r="Y2762" s="373">
        <f>IPMT('Assumptions (T&amp;D) old'!$B$100,Model!AK$1,'Assumptions (T&amp;D) old'!$B$103,Model!$K$2699)</f>
        <v>-0.002257496233</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-0.0229684418</v>
      </c>
      <c r="M2763" s="373">
        <f>IPMT('Assumptions (T&amp;D) old'!$B$100,Model!X$1,'Assumptions (T&amp;D) old'!$B$103,Model!$L$2699)</f>
        <v>-0.02188384592</v>
      </c>
      <c r="N2763" s="373">
        <f>IPMT('Assumptions (T&amp;D) old'!$B$100,Model!Y$1,'Assumptions (T&amp;D) old'!$B$103,Model!$L$2699)</f>
        <v>-0.02074773174</v>
      </c>
      <c r="O2763" s="373">
        <f>IPMT('Assumptions (T&amp;D) old'!$B$100,Model!Z$1,'Assumptions (T&amp;D) old'!$B$103,Model!$L$2699)</f>
        <v>-0.01955765213</v>
      </c>
      <c r="P2763" s="373">
        <f>IPMT('Assumptions (T&amp;D) old'!$B$100,Model!AA$1,'Assumptions (T&amp;D) old'!$B$103,Model!$L$2699)</f>
        <v>-0.01831104375</v>
      </c>
      <c r="Q2763" s="373">
        <f>IPMT('Assumptions (T&amp;D) old'!$B$100,Model!AB$1,'Assumptions (T&amp;D) old'!$B$103,Model!$L$2699)</f>
        <v>-0.01700522146</v>
      </c>
      <c r="R2763" s="373">
        <f>IPMT('Assumptions (T&amp;D) old'!$B$100,Model!AC$1,'Assumptions (T&amp;D) old'!$B$103,Model!$L$2699)</f>
        <v>-0.01563737262</v>
      </c>
      <c r="S2763" s="373">
        <f>IPMT('Assumptions (T&amp;D) old'!$B$100,Model!AD$1,'Assumptions (T&amp;D) old'!$B$103,Model!$L$2699)</f>
        <v>-0.01420455095</v>
      </c>
      <c r="T2763" s="373">
        <f>IPMT('Assumptions (T&amp;D) old'!$B$100,Model!AE$1,'Assumptions (T&amp;D) old'!$B$103,Model!$L$2699)</f>
        <v>-0.01270367026</v>
      </c>
      <c r="U2763" s="373">
        <f>IPMT('Assumptions (T&amp;D) old'!$B$100,Model!AF$1,'Assumptions (T&amp;D) old'!$B$103,Model!$L$2699)</f>
        <v>-0.01113149774</v>
      </c>
      <c r="V2763" s="373">
        <f>IPMT('Assumptions (T&amp;D) old'!$B$100,Model!AG$1,'Assumptions (T&amp;D) old'!$B$103,Model!$L$2699)</f>
        <v>-0.009484647017</v>
      </c>
      <c r="W2763" s="373">
        <f>IPMT('Assumptions (T&amp;D) old'!$B$100,Model!AH$1,'Assumptions (T&amp;D) old'!$B$103,Model!$L$2699)</f>
        <v>-0.007759570888</v>
      </c>
      <c r="X2763" s="373">
        <f>IPMT('Assumptions (T&amp;D) old'!$B$100,Model!AI$1,'Assumptions (T&amp;D) old'!$B$103,Model!$L$2699)</f>
        <v>-0.005952553643</v>
      </c>
      <c r="Y2763" s="373">
        <f>IPMT('Assumptions (T&amp;D) old'!$B$100,Model!AJ$1,'Assumptions (T&amp;D) old'!$B$103,Model!$L$2699)</f>
        <v>-0.004059703078</v>
      </c>
      <c r="Z2763" s="373">
        <f>IPMT('Assumptions (T&amp;D) old'!$B$100,Model!AK$1,'Assumptions (T&amp;D) old'!$B$103,Model!$L$2699)</f>
        <v>-0.002076942112</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-0.03152437144</v>
      </c>
      <c r="N2764" s="373">
        <f>IPMT('Assumptions (T&amp;D) old'!$B$100,Model!X$1,'Assumptions (T&amp;D) old'!$B$103,Model!$M$2699)</f>
        <v>-0.03003575486</v>
      </c>
      <c r="O2764" s="373">
        <f>IPMT('Assumptions (T&amp;D) old'!$B$100,Model!Y$1,'Assumptions (T&amp;D) old'!$B$103,Model!$M$2699)</f>
        <v>-0.02847642899</v>
      </c>
      <c r="P2764" s="373">
        <f>IPMT('Assumptions (T&amp;D) old'!$B$100,Model!Z$1,'Assumptions (T&amp;D) old'!$B$103,Model!$M$2699)</f>
        <v>-0.02684303515</v>
      </c>
      <c r="Q2764" s="373">
        <f>IPMT('Assumptions (T&amp;D) old'!$B$100,Model!AA$1,'Assumptions (T&amp;D) old'!$B$103,Model!$M$2699)</f>
        <v>-0.02513205509</v>
      </c>
      <c r="R2764" s="373">
        <f>IPMT('Assumptions (T&amp;D) old'!$B$100,Model!AB$1,'Assumptions (T&amp;D) old'!$B$103,Model!$M$2699)</f>
        <v>-0.02333980348</v>
      </c>
      <c r="S2764" s="373">
        <f>IPMT('Assumptions (T&amp;D) old'!$B$100,Model!AC$1,'Assumptions (T&amp;D) old'!$B$103,Model!$M$2699)</f>
        <v>-0.02146241992</v>
      </c>
      <c r="T2764" s="373">
        <f>IPMT('Assumptions (T&amp;D) old'!$B$100,Model!AD$1,'Assumptions (T&amp;D) old'!$B$103,Model!$M$2699)</f>
        <v>-0.01949586065</v>
      </c>
      <c r="U2764" s="373">
        <f>IPMT('Assumptions (T&amp;D) old'!$B$100,Model!AE$1,'Assumptions (T&amp;D) old'!$B$103,Model!$M$2699)</f>
        <v>-0.0174358898</v>
      </c>
      <c r="V2764" s="373">
        <f>IPMT('Assumptions (T&amp;D) old'!$B$100,Model!AF$1,'Assumptions (T&amp;D) old'!$B$103,Model!$M$2699)</f>
        <v>-0.01527807034</v>
      </c>
      <c r="W2764" s="373">
        <f>IPMT('Assumptions (T&amp;D) old'!$B$100,Model!AG$1,'Assumptions (T&amp;D) old'!$B$103,Model!$M$2699)</f>
        <v>-0.01301775446</v>
      </c>
      <c r="X2764" s="373">
        <f>IPMT('Assumptions (T&amp;D) old'!$B$100,Model!AH$1,'Assumptions (T&amp;D) old'!$B$103,Model!$M$2699)</f>
        <v>-0.01065007357</v>
      </c>
      <c r="Y2764" s="373">
        <f>IPMT('Assumptions (T&amp;D) old'!$B$100,Model!AI$1,'Assumptions (T&amp;D) old'!$B$103,Model!$M$2699)</f>
        <v>-0.008169927841</v>
      </c>
      <c r="Z2764" s="373">
        <f>IPMT('Assumptions (T&amp;D) old'!$B$100,Model!AJ$1,'Assumptions (T&amp;D) old'!$B$103,Model!$M$2699)</f>
        <v>-0.005571975188</v>
      </c>
      <c r="AA2764" s="373">
        <f>IPMT('Assumptions (T&amp;D) old'!$B$100,Model!AK$1,'Assumptions (T&amp;D) old'!$B$103,Model!$M$2699)</f>
        <v>-0.002850619785</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-0.03604652023</v>
      </c>
      <c r="O2765" s="373">
        <f>IPMT('Assumptions (T&amp;D) old'!$B$100,Model!X$1,'Assumptions (T&amp;D) old'!$B$103,Model!$N$2699)</f>
        <v>-0.03434436265</v>
      </c>
      <c r="P2765" s="373">
        <f>IPMT('Assumptions (T&amp;D) old'!$B$100,Model!Y$1,'Assumptions (T&amp;D) old'!$B$103,Model!$N$2699)</f>
        <v>-0.03256135259</v>
      </c>
      <c r="Q2765" s="373">
        <f>IPMT('Assumptions (T&amp;D) old'!$B$100,Model!Z$1,'Assumptions (T&amp;D) old'!$B$103,Model!$N$2699)</f>
        <v>-0.03069364955</v>
      </c>
      <c r="R2765" s="373">
        <f>IPMT('Assumptions (T&amp;D) old'!$B$100,Model!AA$1,'Assumptions (T&amp;D) old'!$B$103,Model!$N$2699)</f>
        <v>-0.02873723061</v>
      </c>
      <c r="S2765" s="373">
        <f>IPMT('Assumptions (T&amp;D) old'!$B$100,Model!AB$1,'Assumptions (T&amp;D) old'!$B$103,Model!$N$2699)</f>
        <v>-0.02668788178</v>
      </c>
      <c r="T2765" s="373">
        <f>IPMT('Assumptions (T&amp;D) old'!$B$100,Model!AC$1,'Assumptions (T&amp;D) old'!$B$103,Model!$N$2699)</f>
        <v>-0.02454118888</v>
      </c>
      <c r="U2765" s="373">
        <f>IPMT('Assumptions (T&amp;D) old'!$B$100,Model!AD$1,'Assumptions (T&amp;D) old'!$B$103,Model!$N$2699)</f>
        <v>-0.02229252806</v>
      </c>
      <c r="V2765" s="373">
        <f>IPMT('Assumptions (T&amp;D) old'!$B$100,Model!AE$1,'Assumptions (T&amp;D) old'!$B$103,Model!$N$2699)</f>
        <v>-0.01993705586</v>
      </c>
      <c r="W2765" s="373">
        <f>IPMT('Assumptions (T&amp;D) old'!$B$100,Model!AF$1,'Assumptions (T&amp;D) old'!$B$103,Model!$N$2699)</f>
        <v>-0.01746969872</v>
      </c>
      <c r="X2765" s="373">
        <f>IPMT('Assumptions (T&amp;D) old'!$B$100,Model!AG$1,'Assumptions (T&amp;D) old'!$B$103,Model!$N$2699)</f>
        <v>-0.01488514213</v>
      </c>
      <c r="Y2765" s="373">
        <f>IPMT('Assumptions (T&amp;D) old'!$B$100,Model!AH$1,'Assumptions (T&amp;D) old'!$B$103,Model!$N$2699)</f>
        <v>-0.01217781909</v>
      </c>
      <c r="Z2765" s="373">
        <f>IPMT('Assumptions (T&amp;D) old'!$B$100,Model!AI$1,'Assumptions (T&amp;D) old'!$B$103,Model!$N$2699)</f>
        <v>-0.009341898209</v>
      </c>
      <c r="AA2765" s="373">
        <f>IPMT('Assumptions (T&amp;D) old'!$B$100,Model!AJ$1,'Assumptions (T&amp;D) old'!$B$103,Model!$N$2699)</f>
        <v>-0.006371271087</v>
      </c>
      <c r="AB2765" s="373">
        <f>IPMT('Assumptions (T&amp;D) old'!$B$100,Model!AK$1,'Assumptions (T&amp;D) old'!$B$103,Model!$N$2699)</f>
        <v>-0.003259539176</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-0.03855529518</v>
      </c>
      <c r="P2766" s="373">
        <f>IPMT('Assumptions (T&amp;D) old'!$B$100,Model!X$1,'Assumptions (T&amp;D) old'!$B$103,Model!$O$2699)</f>
        <v>-0.0367346704</v>
      </c>
      <c r="Q2766" s="373">
        <f>IPMT('Assumptions (T&amp;D) old'!$B$100,Model!Y$1,'Assumptions (T&amp;D) old'!$B$103,Model!$O$2699)</f>
        <v>-0.03482756595</v>
      </c>
      <c r="R2766" s="373">
        <f>IPMT('Assumptions (T&amp;D) old'!$B$100,Model!Z$1,'Assumptions (T&amp;D) old'!$B$103,Model!$O$2699)</f>
        <v>-0.03282987404</v>
      </c>
      <c r="S2766" s="373">
        <f>IPMT('Assumptions (T&amp;D) old'!$B$100,Model!AA$1,'Assumptions (T&amp;D) old'!$B$103,Model!$O$2699)</f>
        <v>-0.03073729176</v>
      </c>
      <c r="T2766" s="373">
        <f>IPMT('Assumptions (T&amp;D) old'!$B$100,Model!AB$1,'Assumptions (T&amp;D) old'!$B$103,Model!$O$2699)</f>
        <v>-0.02854531182</v>
      </c>
      <c r="U2766" s="373">
        <f>IPMT('Assumptions (T&amp;D) old'!$B$100,Model!AC$1,'Assumptions (T&amp;D) old'!$B$103,Model!$O$2699)</f>
        <v>-0.02624921283</v>
      </c>
      <c r="V2766" s="373">
        <f>IPMT('Assumptions (T&amp;D) old'!$B$100,Model!AD$1,'Assumptions (T&amp;D) old'!$B$103,Model!$O$2699)</f>
        <v>-0.02384404914</v>
      </c>
      <c r="W2766" s="373">
        <f>IPMT('Assumptions (T&amp;D) old'!$B$100,Model!AE$1,'Assumptions (T&amp;D) old'!$B$103,Model!$O$2699)</f>
        <v>-0.02132464018</v>
      </c>
      <c r="X2766" s="373">
        <f>IPMT('Assumptions (T&amp;D) old'!$B$100,Model!AF$1,'Assumptions (T&amp;D) old'!$B$103,Model!$O$2699)</f>
        <v>-0.01868555929</v>
      </c>
      <c r="Y2766" s="373">
        <f>IPMT('Assumptions (T&amp;D) old'!$B$100,Model!AG$1,'Assumptions (T&amp;D) old'!$B$103,Model!$O$2699)</f>
        <v>-0.01592112206</v>
      </c>
      <c r="Z2766" s="373">
        <f>IPMT('Assumptions (T&amp;D) old'!$B$100,Model!AH$1,'Assumptions (T&amp;D) old'!$B$103,Model!$O$2699)</f>
        <v>-0.01302537406</v>
      </c>
      <c r="AA2766" s="373">
        <f>IPMT('Assumptions (T&amp;D) old'!$B$100,Model!AI$1,'Assumptions (T&amp;D) old'!$B$103,Model!$O$2699)</f>
        <v>-0.009992078035</v>
      </c>
      <c r="AB2766" s="373">
        <f>IPMT('Assumptions (T&amp;D) old'!$B$100,Model!AJ$1,'Assumptions (T&amp;D) old'!$B$103,Model!$O$2699)</f>
        <v>-0.006814700445</v>
      </c>
      <c r="AC2766" s="373">
        <f>IPMT('Assumptions (T&amp;D) old'!$B$100,Model!AK$1,'Assumptions (T&amp;D) old'!$B$103,Model!$O$2699)</f>
        <v>-0.003486397419</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-0.04549451137</v>
      </c>
      <c r="Q2767" s="373">
        <f>IPMT('Assumptions (T&amp;D) old'!$B$100,Model!X$1,'Assumptions (T&amp;D) old'!$B$103,Model!$P$2699)</f>
        <v>-0.04334620894</v>
      </c>
      <c r="R2767" s="373">
        <f>IPMT('Assumptions (T&amp;D) old'!$B$100,Model!Y$1,'Assumptions (T&amp;D) old'!$B$103,Model!$P$2699)</f>
        <v>-0.04109586213</v>
      </c>
      <c r="S2767" s="373">
        <f>IPMT('Assumptions (T&amp;D) old'!$B$100,Model!Z$1,'Assumptions (T&amp;D) old'!$B$103,Model!$P$2699)</f>
        <v>-0.03873862386</v>
      </c>
      <c r="T2767" s="373">
        <f>IPMT('Assumptions (T&amp;D) old'!$B$100,Model!AA$1,'Assumptions (T&amp;D) old'!$B$103,Model!$P$2699)</f>
        <v>-0.03626941676</v>
      </c>
      <c r="U2767" s="373">
        <f>IPMT('Assumptions (T&amp;D) old'!$B$100,Model!AB$1,'Assumptions (T&amp;D) old'!$B$103,Model!$P$2699)</f>
        <v>-0.03368292233</v>
      </c>
      <c r="V2767" s="373">
        <f>IPMT('Assumptions (T&amp;D) old'!$B$100,Model!AC$1,'Assumptions (T&amp;D) old'!$B$103,Model!$P$2699)</f>
        <v>-0.03097356942</v>
      </c>
      <c r="W2767" s="373">
        <f>IPMT('Assumptions (T&amp;D) old'!$B$100,Model!AD$1,'Assumptions (T&amp;D) old'!$B$103,Model!$P$2699)</f>
        <v>-0.02813552224</v>
      </c>
      <c r="X2767" s="373">
        <f>IPMT('Assumptions (T&amp;D) old'!$B$100,Model!AE$1,'Assumptions (T&amp;D) old'!$B$103,Model!$P$2699)</f>
        <v>-0.02516266782</v>
      </c>
      <c r="Y2767" s="373">
        <f>IPMT('Assumptions (T&amp;D) old'!$B$100,Model!AF$1,'Assumptions (T&amp;D) old'!$B$103,Model!$P$2699)</f>
        <v>-0.02204860281</v>
      </c>
      <c r="Z2767" s="373">
        <f>IPMT('Assumptions (T&amp;D) old'!$B$100,Model!AG$1,'Assumptions (T&amp;D) old'!$B$103,Model!$P$2699)</f>
        <v>-0.01878661972</v>
      </c>
      <c r="AA2767" s="373">
        <f>IPMT('Assumptions (T&amp;D) old'!$B$100,Model!AH$1,'Assumptions (T&amp;D) old'!$B$103,Model!$P$2699)</f>
        <v>-0.01536969243</v>
      </c>
      <c r="AB2767" s="373">
        <f>IPMT('Assumptions (T&amp;D) old'!$B$100,Model!AI$1,'Assumptions (T&amp;D) old'!$B$103,Model!$P$2699)</f>
        <v>-0.01179046109</v>
      </c>
      <c r="AC2767" s="373">
        <f>IPMT('Assumptions (T&amp;D) old'!$B$100,Model!AJ$1,'Assumptions (T&amp;D) old'!$B$103,Model!$P$2699)</f>
        <v>-0.00804121627</v>
      </c>
      <c r="AD2767" s="373">
        <f>IPMT('Assumptions (T&amp;D) old'!$B$100,Model!AK$1,'Assumptions (T&amp;D) old'!$B$103,Model!$P$2699)</f>
        <v>-0.004113882317</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-0.04084188661</v>
      </c>
      <c r="R2768" s="373">
        <f>IPMT('Assumptions (T&amp;D) old'!$B$100,Model!X$1,'Assumptions (T&amp;D) old'!$B$103,Model!$Q$2699)</f>
        <v>-0.03891328639</v>
      </c>
      <c r="S2768" s="373">
        <f>IPMT('Assumptions (T&amp;D) old'!$B$100,Model!Y$1,'Assumptions (T&amp;D) old'!$B$103,Model!$Q$2699)</f>
        <v>-0.03689307767</v>
      </c>
      <c r="T2768" s="373">
        <f>IPMT('Assumptions (T&amp;D) old'!$B$100,Model!Z$1,'Assumptions (T&amp;D) old'!$B$103,Model!$Q$2699)</f>
        <v>-0.03477690902</v>
      </c>
      <c r="U2768" s="373">
        <f>IPMT('Assumptions (T&amp;D) old'!$B$100,Model!AA$1,'Assumptions (T&amp;D) old'!$B$103,Model!$Q$2699)</f>
        <v>-0.03256022237</v>
      </c>
      <c r="V2768" s="373">
        <f>IPMT('Assumptions (T&amp;D) old'!$B$100,Model!AB$1,'Assumptions (T&amp;D) old'!$B$103,Model!$Q$2699)</f>
        <v>-0.0302382431</v>
      </c>
      <c r="W2768" s="373">
        <f>IPMT('Assumptions (T&amp;D) old'!$B$100,Model!AC$1,'Assumptions (T&amp;D) old'!$B$103,Model!$Q$2699)</f>
        <v>-0.02780596982</v>
      </c>
      <c r="X2768" s="373">
        <f>IPMT('Assumptions (T&amp;D) old'!$B$100,Model!AD$1,'Assumptions (T&amp;D) old'!$B$103,Model!$Q$2699)</f>
        <v>-0.02525816355</v>
      </c>
      <c r="Y2768" s="373">
        <f>IPMT('Assumptions (T&amp;D) old'!$B$100,Model!AE$1,'Assumptions (T&amp;D) old'!$B$103,Model!$Q$2699)</f>
        <v>-0.02258933649</v>
      </c>
      <c r="Z2768" s="373">
        <f>IPMT('Assumptions (T&amp;D) old'!$B$100,Model!AF$1,'Assumptions (T&amp;D) old'!$B$103,Model!$Q$2699)</f>
        <v>-0.01979374014</v>
      </c>
      <c r="AA2768" s="373">
        <f>IPMT('Assumptions (T&amp;D) old'!$B$100,Model!AG$1,'Assumptions (T&amp;D) old'!$B$103,Model!$Q$2699)</f>
        <v>-0.01686535297</v>
      </c>
      <c r="AB2768" s="373">
        <f>IPMT('Assumptions (T&amp;D) old'!$B$100,Model!AH$1,'Assumptions (T&amp;D) old'!$B$103,Model!$Q$2699)</f>
        <v>-0.0137978674</v>
      </c>
      <c r="AC2768" s="373">
        <f>IPMT('Assumptions (T&amp;D) old'!$B$100,Model!AI$1,'Assumptions (T&amp;D) old'!$B$103,Model!$Q$2699)</f>
        <v>-0.01058467627</v>
      </c>
      <c r="AD2768" s="373">
        <f>IPMT('Assumptions (T&amp;D) old'!$B$100,Model!AJ$1,'Assumptions (T&amp;D) old'!$B$103,Model!$Q$2699)</f>
        <v>-0.007218858566</v>
      </c>
      <c r="AE2768" s="373">
        <f>IPMT('Assumptions (T&amp;D) old'!$B$100,Model!AK$1,'Assumptions (T&amp;D) old'!$B$103,Model!$Q$2699)</f>
        <v>-0.003693164517</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-0.04076910951</v>
      </c>
      <c r="S2769" s="373">
        <f>IPMT('Assumptions (T&amp;D) old'!$B$100,Model!X$1,'Assumptions (T&amp;D) old'!$B$103,Model!$R$2699)</f>
        <v>-0.03884394591</v>
      </c>
      <c r="T2769" s="373">
        <f>IPMT('Assumptions (T&amp;D) old'!$B$100,Model!Y$1,'Assumptions (T&amp;D) old'!$B$103,Model!$R$2699)</f>
        <v>-0.03682733704</v>
      </c>
      <c r="U2769" s="373">
        <f>IPMT('Assumptions (T&amp;D) old'!$B$100,Model!Z$1,'Assumptions (T&amp;D) old'!$B$103,Model!$R$2699)</f>
        <v>-0.03471493924</v>
      </c>
      <c r="V2769" s="373">
        <f>IPMT('Assumptions (T&amp;D) old'!$B$100,Model!AA$1,'Assumptions (T&amp;D) old'!$B$103,Model!$R$2699)</f>
        <v>-0.03250220256</v>
      </c>
      <c r="W2769" s="373">
        <f>IPMT('Assumptions (T&amp;D) old'!$B$100,Model!AB$1,'Assumptions (T&amp;D) old'!$B$103,Model!$R$2699)</f>
        <v>-0.03018436088</v>
      </c>
      <c r="X2769" s="373">
        <f>IPMT('Assumptions (T&amp;D) old'!$B$100,Model!AC$1,'Assumptions (T&amp;D) old'!$B$103,Model!$R$2699)</f>
        <v>-0.02775642172</v>
      </c>
      <c r="Y2769" s="373">
        <f>IPMT('Assumptions (T&amp;D) old'!$B$100,Model!AD$1,'Assumptions (T&amp;D) old'!$B$103,Model!$R$2699)</f>
        <v>-0.02521315545</v>
      </c>
      <c r="Z2769" s="373">
        <f>IPMT('Assumptions (T&amp;D) old'!$B$100,Model!AE$1,'Assumptions (T&amp;D) old'!$B$103,Model!$R$2699)</f>
        <v>-0.02254908403</v>
      </c>
      <c r="AA2769" s="373">
        <f>IPMT('Assumptions (T&amp;D) old'!$B$100,Model!AF$1,'Assumptions (T&amp;D) old'!$B$103,Model!$R$2699)</f>
        <v>-0.01975846922</v>
      </c>
      <c r="AB2769" s="373">
        <f>IPMT('Assumptions (T&amp;D) old'!$B$100,Model!AG$1,'Assumptions (T&amp;D) old'!$B$103,Model!$R$2699)</f>
        <v>-0.01683530021</v>
      </c>
      <c r="AC2769" s="373">
        <f>IPMT('Assumptions (T&amp;D) old'!$B$100,Model!AH$1,'Assumptions (T&amp;D) old'!$B$103,Model!$R$2699)</f>
        <v>-0.01377328066</v>
      </c>
      <c r="AD2769" s="373">
        <f>IPMT('Assumptions (T&amp;D) old'!$B$100,Model!AI$1,'Assumptions (T&amp;D) old'!$B$103,Model!$R$2699)</f>
        <v>-0.01056581519</v>
      </c>
      <c r="AE2769" s="373">
        <f>IPMT('Assumptions (T&amp;D) old'!$B$100,Model!AJ$1,'Assumptions (T&amp;D) old'!$B$103,Model!$R$2699)</f>
        <v>-0.007205995115</v>
      </c>
      <c r="AF2769" s="373">
        <f>IPMT('Assumptions (T&amp;D) old'!$B$100,Model!AK$1,'Assumptions (T&amp;D) old'!$B$103,Model!$R$2699)</f>
        <v>-0.003686583581</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-0.04187116448</v>
      </c>
      <c r="T2770" s="373">
        <f>IPMT('Assumptions (T&amp;D) old'!$B$100,Model!X$1,'Assumptions (T&amp;D) old'!$B$103,Model!$S$2699)</f>
        <v>-0.03989396059</v>
      </c>
      <c r="U2770" s="373">
        <f>IPMT('Assumptions (T&amp;D) old'!$B$100,Model!Y$1,'Assumptions (T&amp;D) old'!$B$103,Model!$S$2699)</f>
        <v>-0.03782283952</v>
      </c>
      <c r="V2770" s="373">
        <f>IPMT('Assumptions (T&amp;D) old'!$B$100,Model!Z$1,'Assumptions (T&amp;D) old'!$B$103,Model!$S$2699)</f>
        <v>-0.0356533402</v>
      </c>
      <c r="W2770" s="373">
        <f>IPMT('Assumptions (T&amp;D) old'!$B$100,Model!AA$1,'Assumptions (T&amp;D) old'!$B$103,Model!$S$2699)</f>
        <v>-0.03338078966</v>
      </c>
      <c r="X2770" s="373">
        <f>IPMT('Assumptions (T&amp;D) old'!$B$100,Model!AB$1,'Assumptions (T&amp;D) old'!$B$103,Model!$S$2699)</f>
        <v>-0.03100029297</v>
      </c>
      <c r="Y2770" s="373">
        <f>IPMT('Assumptions (T&amp;D) old'!$B$100,Model!AC$1,'Assumptions (T&amp;D) old'!$B$103,Model!$S$2699)</f>
        <v>-0.02850672269</v>
      </c>
      <c r="Z2770" s="373">
        <f>IPMT('Assumptions (T&amp;D) old'!$B$100,Model!AD$1,'Assumptions (T&amp;D) old'!$B$103,Model!$S$2699)</f>
        <v>-0.02589470782</v>
      </c>
      <c r="AA2770" s="373">
        <f>IPMT('Assumptions (T&amp;D) old'!$B$100,Model!AE$1,'Assumptions (T&amp;D) old'!$B$103,Model!$S$2699)</f>
        <v>-0.02315862224</v>
      </c>
      <c r="AB2770" s="373">
        <f>IPMT('Assumptions (T&amp;D) old'!$B$100,Model!AF$1,'Assumptions (T&amp;D) old'!$B$103,Model!$S$2699)</f>
        <v>-0.0202925726</v>
      </c>
      <c r="AC2770" s="373">
        <f>IPMT('Assumptions (T&amp;D) old'!$B$100,Model!AG$1,'Assumptions (T&amp;D) old'!$B$103,Model!$S$2699)</f>
        <v>-0.0172903856</v>
      </c>
      <c r="AD2770" s="373">
        <f>IPMT('Assumptions (T&amp;D) old'!$B$100,Model!AH$1,'Assumptions (T&amp;D) old'!$B$103,Model!$S$2699)</f>
        <v>-0.01414559472</v>
      </c>
      <c r="AE2770" s="373">
        <f>IPMT('Assumptions (T&amp;D) old'!$B$100,Model!AI$1,'Assumptions (T&amp;D) old'!$B$103,Model!$S$2699)</f>
        <v>-0.01085142627</v>
      </c>
      <c r="AF2770" s="373">
        <f>IPMT('Assumptions (T&amp;D) old'!$B$100,Model!AJ$1,'Assumptions (T&amp;D) old'!$B$103,Model!$S$2699)</f>
        <v>-0.007400784818</v>
      </c>
      <c r="AG2770" s="373">
        <f>IPMT('Assumptions (T&amp;D) old'!$B$100,Model!AK$1,'Assumptions (T&amp;D) old'!$B$103,Model!$S$2699)</f>
        <v>-0.003786237898</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-0.04446336472</v>
      </c>
      <c r="U2771" s="373">
        <f>IPMT('Assumptions (T&amp;D) old'!$B$100,Model!X$1,'Assumptions (T&amp;D) old'!$B$103,Model!$T$2699)</f>
        <v>-0.0423637542</v>
      </c>
      <c r="V2771" s="373">
        <f>IPMT('Assumptions (T&amp;D) old'!$B$100,Model!Y$1,'Assumptions (T&amp;D) old'!$B$103,Model!$T$2699)</f>
        <v>-0.04016441218</v>
      </c>
      <c r="W2771" s="373">
        <f>IPMT('Assumptions (T&amp;D) old'!$B$100,Model!Z$1,'Assumptions (T&amp;D) old'!$B$103,Model!$T$2699)</f>
        <v>-0.03786060141</v>
      </c>
      <c r="X2771" s="373">
        <f>IPMT('Assumptions (T&amp;D) old'!$B$100,Model!AA$1,'Assumptions (T&amp;D) old'!$B$103,Model!$T$2699)</f>
        <v>-0.03544735963</v>
      </c>
      <c r="Y2771" s="373">
        <f>IPMT('Assumptions (T&amp;D) old'!$B$100,Model!AB$1,'Assumptions (T&amp;D) old'!$B$103,Model!$T$2699)</f>
        <v>-0.03291948887</v>
      </c>
      <c r="Z2771" s="373">
        <f>IPMT('Assumptions (T&amp;D) old'!$B$100,Model!AC$1,'Assumptions (T&amp;D) old'!$B$103,Model!$T$2699)</f>
        <v>-0.03027154424</v>
      </c>
      <c r="AA2771" s="373">
        <f>IPMT('Assumptions (T&amp;D) old'!$B$100,Model!AD$1,'Assumptions (T&amp;D) old'!$B$103,Model!$T$2699)</f>
        <v>-0.02749782225</v>
      </c>
      <c r="AB2771" s="373">
        <f>IPMT('Assumptions (T&amp;D) old'!$B$100,Model!AE$1,'Assumptions (T&amp;D) old'!$B$103,Model!$T$2699)</f>
        <v>-0.02459234846</v>
      </c>
      <c r="AC2771" s="373">
        <f>IPMT('Assumptions (T&amp;D) old'!$B$100,Model!AF$1,'Assumptions (T&amp;D) old'!$B$103,Model!$T$2699)</f>
        <v>-0.02154886467</v>
      </c>
      <c r="AD2771" s="373">
        <f>IPMT('Assumptions (T&amp;D) old'!$B$100,Model!AG$1,'Assumptions (T&amp;D) old'!$B$103,Model!$T$2699)</f>
        <v>-0.01836081539</v>
      </c>
      <c r="AE2771" s="373">
        <f>IPMT('Assumptions (T&amp;D) old'!$B$100,Model!AH$1,'Assumptions (T&amp;D) old'!$B$103,Model!$T$2699)</f>
        <v>-0.01502133378</v>
      </c>
      <c r="AF2771" s="373">
        <f>IPMT('Assumptions (T&amp;D) old'!$B$100,Model!AI$1,'Assumptions (T&amp;D) old'!$B$103,Model!$T$2699)</f>
        <v>-0.01152322678</v>
      </c>
      <c r="AG2771" s="373">
        <f>IPMT('Assumptions (T&amp;D) old'!$B$100,Model!AJ$1,'Assumptions (T&amp;D) old'!$B$103,Model!$T$2699)</f>
        <v>-0.007858959709</v>
      </c>
      <c r="AH2771" s="373">
        <f>IPMT('Assumptions (T&amp;D) old'!$B$100,Model!AK$1,'Assumptions (T&amp;D) old'!$B$103,Model!$T$2699)</f>
        <v>-0.004020639949</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-0.04502499676</v>
      </c>
      <c r="V2772" s="373">
        <f>IPMT('Assumptions (T&amp;D) old'!$B$100,Model!X$1,'Assumptions (T&amp;D) old'!$B$103,Model!$U$2699)</f>
        <v>-0.04289886534</v>
      </c>
      <c r="W2772" s="373">
        <f>IPMT('Assumptions (T&amp;D) old'!$B$100,Model!Y$1,'Assumptions (T&amp;D) old'!$B$103,Model!$U$2699)</f>
        <v>-0.04067174267</v>
      </c>
      <c r="X2772" s="373">
        <f>IPMT('Assumptions (T&amp;D) old'!$B$100,Model!Z$1,'Assumptions (T&amp;D) old'!$B$103,Model!$U$2699)</f>
        <v>-0.03833883168</v>
      </c>
      <c r="Y2772" s="373">
        <f>IPMT('Assumptions (T&amp;D) old'!$B$100,Model!AA$1,'Assumptions (T&amp;D) old'!$B$103,Model!$U$2699)</f>
        <v>-0.03589510741</v>
      </c>
      <c r="Z2772" s="373">
        <f>IPMT('Assumptions (T&amp;D) old'!$B$100,Model!AB$1,'Assumptions (T&amp;D) old'!$B$103,Model!$U$2699)</f>
        <v>-0.03333530625</v>
      </c>
      <c r="AA2772" s="373">
        <f>IPMT('Assumptions (T&amp;D) old'!$B$100,Model!AC$1,'Assumptions (T&amp;D) old'!$B$103,Model!$U$2699)</f>
        <v>-0.03065391452</v>
      </c>
      <c r="AB2772" s="373">
        <f>IPMT('Assumptions (T&amp;D) old'!$B$100,Model!AD$1,'Assumptions (T&amp;D) old'!$B$103,Model!$U$2699)</f>
        <v>-0.02784515669</v>
      </c>
      <c r="AC2772" s="373">
        <f>IPMT('Assumptions (T&amp;D) old'!$B$100,Model!AE$1,'Assumptions (T&amp;D) old'!$B$103,Model!$U$2699)</f>
        <v>-0.02490298286</v>
      </c>
      <c r="AD2772" s="373">
        <f>IPMT('Assumptions (T&amp;D) old'!$B$100,Model!AF$1,'Assumptions (T&amp;D) old'!$B$103,Model!$U$2699)</f>
        <v>-0.02182105578</v>
      </c>
      <c r="AE2772" s="373">
        <f>IPMT('Assumptions (T&amp;D) old'!$B$100,Model!AG$1,'Assumptions (T&amp;D) old'!$B$103,Model!$U$2699)</f>
        <v>-0.01859273716</v>
      </c>
      <c r="AF2772" s="373">
        <f>IPMT('Assumptions (T&amp;D) old'!$B$100,Model!AH$1,'Assumptions (T&amp;D) old'!$B$103,Model!$U$2699)</f>
        <v>-0.0152110734</v>
      </c>
      <c r="AG2772" s="373">
        <f>IPMT('Assumptions (T&amp;D) old'!$B$100,Model!AI$1,'Assumptions (T&amp;D) old'!$B$103,Model!$U$2699)</f>
        <v>-0.01166878062</v>
      </c>
      <c r="AH2772" s="373">
        <f>IPMT('Assumptions (T&amp;D) old'!$B$100,Model!AJ$1,'Assumptions (T&amp;D) old'!$B$103,Model!$U$2699)</f>
        <v>-0.00795822893</v>
      </c>
      <c r="AI2772" s="373">
        <f>IPMT('Assumptions (T&amp;D) old'!$B$100,Model!AK$1,'Assumptions (T&amp;D) old'!$B$103,Model!$U$2699)</f>
        <v>-0.004071426034</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-0.0466687158</v>
      </c>
      <c r="W2773" s="373">
        <f>IPMT('Assumptions (T&amp;D) old'!$B$100,Model!X$1,'Assumptions (T&amp;D) old'!$B$103,Model!$V$2699)</f>
        <v>-0.0444649661</v>
      </c>
      <c r="X2773" s="373">
        <f>IPMT('Assumptions (T&amp;D) old'!$B$100,Model!Y$1,'Assumptions (T&amp;D) old'!$B$103,Model!$V$2699)</f>
        <v>-0.04215653828</v>
      </c>
      <c r="Y2773" s="373">
        <f>IPMT('Assumptions (T&amp;D) old'!$B$100,Model!Z$1,'Assumptions (T&amp;D) old'!$B$103,Model!$V$2699)</f>
        <v>-0.03973846015</v>
      </c>
      <c r="Z2773" s="373">
        <f>IPMT('Assumptions (T&amp;D) old'!$B$100,Model!AA$1,'Assumptions (T&amp;D) old'!$B$103,Model!$V$2699)</f>
        <v>-0.03720552331</v>
      </c>
      <c r="AA2773" s="373">
        <f>IPMT('Assumptions (T&amp;D) old'!$B$100,Model!AB$1,'Assumptions (T&amp;D) old'!$B$103,Model!$V$2699)</f>
        <v>-0.03455227196</v>
      </c>
      <c r="AB2773" s="373">
        <f>IPMT('Assumptions (T&amp;D) old'!$B$100,Model!AC$1,'Assumptions (T&amp;D) old'!$B$103,Model!$V$2699)</f>
        <v>-0.03177299118</v>
      </c>
      <c r="AC2773" s="373">
        <f>IPMT('Assumptions (T&amp;D) old'!$B$100,Model!AD$1,'Assumptions (T&amp;D) old'!$B$103,Model!$V$2699)</f>
        <v>-0.02886169456</v>
      </c>
      <c r="AD2773" s="373">
        <f>IPMT('Assumptions (T&amp;D) old'!$B$100,Model!AE$1,'Assumptions (T&amp;D) old'!$B$103,Model!$V$2699)</f>
        <v>-0.02581211135</v>
      </c>
      <c r="AE2773" s="373">
        <f>IPMT('Assumptions (T&amp;D) old'!$B$100,Model!AF$1,'Assumptions (T&amp;D) old'!$B$103,Model!$V$2699)</f>
        <v>-0.02261767293</v>
      </c>
      <c r="AF2773" s="373">
        <f>IPMT('Assumptions (T&amp;D) old'!$B$100,Model!AG$1,'Assumptions (T&amp;D) old'!$B$103,Model!$V$2699)</f>
        <v>-0.0192714987</v>
      </c>
      <c r="AG2773" s="373">
        <f>IPMT('Assumptions (T&amp;D) old'!$B$100,Model!AH$1,'Assumptions (T&amp;D) old'!$B$103,Model!$V$2699)</f>
        <v>-0.01576638118</v>
      </c>
      <c r="AH2773" s="373">
        <f>IPMT('Assumptions (T&amp;D) old'!$B$100,Model!AI$1,'Assumptions (T&amp;D) old'!$B$103,Model!$V$2699)</f>
        <v>-0.01209477059</v>
      </c>
      <c r="AI2773" s="373">
        <f>IPMT('Assumptions (T&amp;D) old'!$B$100,Model!AJ$1,'Assumptions (T&amp;D) old'!$B$103,Model!$V$2699)</f>
        <v>-0.008248758487</v>
      </c>
      <c r="AJ2773" s="373">
        <f>IPMT('Assumptions (T&amp;D) old'!$B$100,Model!AK$1,'Assumptions (T&amp;D) old'!$B$103,Model!$V$2699)</f>
        <v>-0.004220060813</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-0.04759032821</v>
      </c>
      <c r="X2774" s="373">
        <f>IPMT('Assumptions (T&amp;D) old'!$B$100,Model!X$1,'Assumptions (T&amp;D) old'!$B$103,Model!$W$2699)</f>
        <v>-0.04534305893</v>
      </c>
      <c r="Y2774" s="373">
        <f>IPMT('Assumptions (T&amp;D) old'!$B$100,Model!Y$1,'Assumptions (T&amp;D) old'!$B$103,Model!$W$2699)</f>
        <v>-0.04298904435</v>
      </c>
      <c r="Z2774" s="373">
        <f>IPMT('Assumptions (T&amp;D) old'!$B$100,Model!Z$1,'Assumptions (T&amp;D) old'!$B$103,Model!$W$2699)</f>
        <v>-0.04052321408</v>
      </c>
      <c r="AA2774" s="373">
        <f>IPMT('Assumptions (T&amp;D) old'!$B$100,Model!AA$1,'Assumptions (T&amp;D) old'!$B$103,Model!$W$2699)</f>
        <v>-0.03794025688</v>
      </c>
      <c r="AB2774" s="373">
        <f>IPMT('Assumptions (T&amp;D) old'!$B$100,Model!AB$1,'Assumptions (T&amp;D) old'!$B$103,Model!$W$2699)</f>
        <v>-0.0352346092</v>
      </c>
      <c r="AC2774" s="373">
        <f>IPMT('Assumptions (T&amp;D) old'!$B$100,Model!AC$1,'Assumptions (T&amp;D) old'!$B$103,Model!$W$2699)</f>
        <v>-0.03240044326</v>
      </c>
      <c r="AD2774" s="373">
        <f>IPMT('Assumptions (T&amp;D) old'!$B$100,Model!AD$1,'Assumptions (T&amp;D) old'!$B$103,Model!$W$2699)</f>
        <v>-0.02943165444</v>
      </c>
      <c r="AE2774" s="373">
        <f>IPMT('Assumptions (T&amp;D) old'!$B$100,Model!AE$1,'Assumptions (T&amp;D) old'!$B$103,Model!$W$2699)</f>
        <v>-0.02632184816</v>
      </c>
      <c r="AF2774" s="373">
        <f>IPMT('Assumptions (T&amp;D) old'!$B$100,Model!AF$1,'Assumptions (T&amp;D) old'!$B$103,Model!$W$2699)</f>
        <v>-0.02306432607</v>
      </c>
      <c r="AG2774" s="373">
        <f>IPMT('Assumptions (T&amp;D) old'!$B$100,Model!AG$1,'Assumptions (T&amp;D) old'!$B$103,Model!$W$2699)</f>
        <v>-0.01965207168</v>
      </c>
      <c r="AH2774" s="373">
        <f>IPMT('Assumptions (T&amp;D) old'!$B$100,Model!AH$1,'Assumptions (T&amp;D) old'!$B$103,Model!$W$2699)</f>
        <v>-0.01607773521</v>
      </c>
      <c r="AI2774" s="373">
        <f>IPMT('Assumptions (T&amp;D) old'!$B$100,Model!AI$1,'Assumptions (T&amp;D) old'!$B$103,Model!$W$2699)</f>
        <v>-0.01233361776</v>
      </c>
      <c r="AJ2774" s="373">
        <f>IPMT('Assumptions (T&amp;D) old'!$B$100,Model!AJ$1,'Assumptions (T&amp;D) old'!$B$103,Model!$W$2699)</f>
        <v>-0.008411654725</v>
      </c>
      <c r="AK2774" s="373">
        <f>IPMT('Assumptions (T&amp;D) old'!$B$100,Model!AK$1,'Assumptions (T&amp;D) old'!$B$103,Model!$W$2699)</f>
        <v>-0.004303398449</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-0.05111269551</v>
      </c>
      <c r="Y2775" s="373">
        <f>IPMT('Assumptions (T&amp;D) old'!$B$100,Model!X$1,'Assumptions (T&amp;D) old'!$B$103,Model!$X$2699)</f>
        <v>-0.04869909605</v>
      </c>
      <c r="Z2775" s="373">
        <f>IPMT('Assumptions (T&amp;D) old'!$B$100,Model!Y$1,'Assumptions (T&amp;D) old'!$B$103,Model!$X$2699)</f>
        <v>-0.04617085061</v>
      </c>
      <c r="AA2775" s="373">
        <f>IPMT('Assumptions (T&amp;D) old'!$B$100,Model!Z$1,'Assumptions (T&amp;D) old'!$B$103,Model!$X$2699)</f>
        <v>-0.04352251351</v>
      </c>
      <c r="AB2775" s="373">
        <f>IPMT('Assumptions (T&amp;D) old'!$B$100,Model!AA$1,'Assumptions (T&amp;D) old'!$B$103,Model!$X$2699)</f>
        <v>-0.0407483804</v>
      </c>
      <c r="AC2775" s="373">
        <f>IPMT('Assumptions (T&amp;D) old'!$B$100,Model!AB$1,'Assumptions (T&amp;D) old'!$B$103,Model!$X$2699)</f>
        <v>-0.03784247597</v>
      </c>
      <c r="AD2775" s="373">
        <f>IPMT('Assumptions (T&amp;D) old'!$B$100,Model!AC$1,'Assumptions (T&amp;D) old'!$B$103,Model!$X$2699)</f>
        <v>-0.03479854107</v>
      </c>
      <c r="AE2775" s="373">
        <f>IPMT('Assumptions (T&amp;D) old'!$B$100,Model!AD$1,'Assumptions (T&amp;D) old'!$B$103,Model!$X$2699)</f>
        <v>-0.03161001927</v>
      </c>
      <c r="AF2775" s="373">
        <f>IPMT('Assumptions (T&amp;D) old'!$B$100,Model!AE$1,'Assumptions (T&amp;D) old'!$B$103,Model!$X$2699)</f>
        <v>-0.02827004269</v>
      </c>
      <c r="AG2775" s="373">
        <f>IPMT('Assumptions (T&amp;D) old'!$B$100,Model!AF$1,'Assumptions (T&amp;D) old'!$B$103,Model!$X$2699)</f>
        <v>-0.02477141721</v>
      </c>
      <c r="AH2775" s="373">
        <f>IPMT('Assumptions (T&amp;D) old'!$B$100,Model!AG$1,'Assumptions (T&amp;D) old'!$B$103,Model!$X$2699)</f>
        <v>-0.02110660703</v>
      </c>
      <c r="AI2775" s="373">
        <f>IPMT('Assumptions (T&amp;D) old'!$B$100,Model!AH$1,'Assumptions (T&amp;D) old'!$B$103,Model!$X$2699)</f>
        <v>-0.01726771836</v>
      </c>
      <c r="AJ2775" s="373">
        <f>IPMT('Assumptions (T&amp;D) old'!$B$100,Model!AI$1,'Assumptions (T&amp;D) old'!$B$103,Model!$X$2699)</f>
        <v>-0.01324648248</v>
      </c>
      <c r="AK2775" s="373">
        <f>IPMT('Assumptions (T&amp;D) old'!$B$100,Model!AJ$1,'Assumptions (T&amp;D) old'!$B$103,Model!$X$2699)</f>
        <v>-0.009034237898</v>
      </c>
      <c r="AL2775" s="373">
        <f>IPMT('Assumptions (T&amp;D) old'!$B$100,Model!AK$1,'Assumptions (T&amp;D) old'!$B$103,Model!$X$2699)</f>
        <v>-0.004621911696</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-0.05253179362</v>
      </c>
      <c r="Z2776" s="373">
        <f>IPMT('Assumptions (T&amp;D) old'!$B$100,Model!X$1,'Assumptions (T&amp;D) old'!$B$103,Model!$Y$2699)</f>
        <v>-0.05005118273</v>
      </c>
      <c r="AA2776" s="373">
        <f>IPMT('Assumptions (T&amp;D) old'!$B$100,Model!Y$1,'Assumptions (T&amp;D) old'!$B$103,Model!$Y$2699)</f>
        <v>-0.04745274283</v>
      </c>
      <c r="AB2776" s="373">
        <f>IPMT('Assumptions (T&amp;D) old'!$B$100,Model!Z$1,'Assumptions (T&amp;D) old'!$B$103,Model!$Y$2699)</f>
        <v>-0.04473087703</v>
      </c>
      <c r="AC2776" s="373">
        <f>IPMT('Assumptions (T&amp;D) old'!$B$100,Model!AA$1,'Assumptions (T&amp;D) old'!$B$103,Model!$Y$2699)</f>
        <v>-0.0418797226</v>
      </c>
      <c r="AD2776" s="373">
        <f>IPMT('Assumptions (T&amp;D) old'!$B$100,Model!AB$1,'Assumptions (T&amp;D) old'!$B$103,Model!$Y$2699)</f>
        <v>-0.03889313834</v>
      </c>
      <c r="AE2776" s="373">
        <f>IPMT('Assumptions (T&amp;D) old'!$B$100,Model!AC$1,'Assumptions (T&amp;D) old'!$B$103,Model!$Y$2699)</f>
        <v>-0.03576469133</v>
      </c>
      <c r="AF2776" s="373">
        <f>IPMT('Assumptions (T&amp;D) old'!$B$100,Model!AD$1,'Assumptions (T&amp;D) old'!$B$103,Model!$Y$2699)</f>
        <v>-0.03248764308</v>
      </c>
      <c r="AG2776" s="373">
        <f>IPMT('Assumptions (T&amp;D) old'!$B$100,Model!AE$1,'Assumptions (T&amp;D) old'!$B$103,Model!$Y$2699)</f>
        <v>-0.02905493505</v>
      </c>
      <c r="AH2776" s="373">
        <f>IPMT('Assumptions (T&amp;D) old'!$B$100,Model!AF$1,'Assumptions (T&amp;D) old'!$B$103,Model!$Y$2699)</f>
        <v>-0.02545917338</v>
      </c>
      <c r="AI2776" s="373">
        <f>IPMT('Assumptions (T&amp;D) old'!$B$100,Model!AG$1,'Assumptions (T&amp;D) old'!$B$103,Model!$Y$2699)</f>
        <v>-0.02169261303</v>
      </c>
      <c r="AJ2776" s="373">
        <f>IPMT('Assumptions (T&amp;D) old'!$B$100,Model!AH$1,'Assumptions (T&amp;D) old'!$B$103,Model!$Y$2699)</f>
        <v>-0.01774714106</v>
      </c>
      <c r="AK2776" s="373">
        <f>IPMT('Assumptions (T&amp;D) old'!$B$100,Model!AI$1,'Assumptions (T&amp;D) old'!$B$103,Model!$Y$2699)</f>
        <v>-0.01361425918</v>
      </c>
      <c r="AL2776" s="373">
        <f>IPMT('Assumptions (T&amp;D) old'!$B$100,Model!AJ$1,'Assumptions (T&amp;D) old'!$B$103,Model!$Y$2699)</f>
        <v>-0.009285065403</v>
      </c>
      <c r="AM2776" s="373">
        <f>IPMT('Assumptions (T&amp;D) old'!$B$100,Model!AK$1,'Assumptions (T&amp;D) old'!$B$103,Model!$Y$2699)</f>
        <v>-0.004750234925</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-0.0539870073</v>
      </c>
      <c r="AA2777" s="373">
        <f>IPMT('Assumptions (T&amp;D) old'!$B$100,Model!X$1,'Assumptions (T&amp;D) old'!$B$103,Model!$Z$2699)</f>
        <v>-0.05143767957</v>
      </c>
      <c r="AB2777" s="373">
        <f>IPMT('Assumptions (T&amp;D) old'!$B$100,Model!Y$1,'Assumptions (T&amp;D) old'!$B$103,Model!$Z$2699)</f>
        <v>-0.04876725877</v>
      </c>
      <c r="AC2777" s="373">
        <f>IPMT('Assumptions (T&amp;D) old'!$B$100,Model!Z$1,'Assumptions (T&amp;D) old'!$B$103,Model!$Z$2699)</f>
        <v>-0.04596999299</v>
      </c>
      <c r="AD2777" s="373">
        <f>IPMT('Assumptions (T&amp;D) old'!$B$100,Model!AA$1,'Assumptions (T&amp;D) old'!$B$103,Model!$Z$2699)</f>
        <v>-0.04303985708</v>
      </c>
      <c r="AE2777" s="373">
        <f>IPMT('Assumptions (T&amp;D) old'!$B$100,Model!AB$1,'Assumptions (T&amp;D) old'!$B$103,Model!$Z$2699)</f>
        <v>-0.03997053972</v>
      </c>
      <c r="AF2777" s="373">
        <f>IPMT('Assumptions (T&amp;D) old'!$B$100,Model!AC$1,'Assumptions (T&amp;D) old'!$B$103,Model!$Z$2699)</f>
        <v>-0.03675542978</v>
      </c>
      <c r="AG2777" s="373">
        <f>IPMT('Assumptions (T&amp;D) old'!$B$100,Model!AD$1,'Assumptions (T&amp;D) old'!$B$103,Model!$Z$2699)</f>
        <v>-0.03338760212</v>
      </c>
      <c r="AH2777" s="373">
        <f>IPMT('Assumptions (T&amp;D) old'!$B$100,Model!AE$1,'Assumptions (T&amp;D) old'!$B$103,Model!$Z$2699)</f>
        <v>-0.02985980265</v>
      </c>
      <c r="AI2777" s="373">
        <f>IPMT('Assumptions (T&amp;D) old'!$B$100,Model!AF$1,'Assumptions (T&amp;D) old'!$B$103,Model!$Z$2699)</f>
        <v>-0.0261644327</v>
      </c>
      <c r="AJ2777" s="373">
        <f>IPMT('Assumptions (T&amp;D) old'!$B$100,Model!AG$1,'Assumptions (T&amp;D) old'!$B$103,Model!$Z$2699)</f>
        <v>-0.02229353268</v>
      </c>
      <c r="AK2777" s="373">
        <f>IPMT('Assumptions (T&amp;D) old'!$B$100,Model!AH$1,'Assumptions (T&amp;D) old'!$B$103,Model!$Z$2699)</f>
        <v>-0.01823876491</v>
      </c>
      <c r="AL2777" s="373">
        <f>IPMT('Assumptions (T&amp;D) old'!$B$100,Model!AI$1,'Assumptions (T&amp;D) old'!$B$103,Model!$Z$2699)</f>
        <v>-0.01399139566</v>
      </c>
      <c r="AM2777" s="373">
        <f>IPMT('Assumptions (T&amp;D) old'!$B$100,Model!AJ$1,'Assumptions (T&amp;D) old'!$B$103,Model!$Z$2699)</f>
        <v>-0.009542276384</v>
      </c>
      <c r="AN2777" s="373">
        <f>IPMT('Assumptions (T&amp;D) old'!$B$100,Model!AK$1,'Assumptions (T&amp;D) old'!$B$103,Model!$Z$2699)</f>
        <v>-0.004881823938</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-0.05547920954</v>
      </c>
      <c r="AB2778" s="373">
        <f>IPMT('Assumptions (T&amp;D) old'!$B$100,Model!X$1,'Assumptions (T&amp;D) old'!$B$103,Model!$AA$2699)</f>
        <v>-0.05285941832</v>
      </c>
      <c r="AC2778" s="373">
        <f>IPMT('Assumptions (T&amp;D) old'!$B$100,Model!Y$1,'Assumptions (T&amp;D) old'!$B$103,Model!$AA$2699)</f>
        <v>-0.05011518703</v>
      </c>
      <c r="AD2778" s="373">
        <f>IPMT('Assumptions (T&amp;D) old'!$B$100,Model!Z$1,'Assumptions (T&amp;D) old'!$B$103,Model!$AA$2699)</f>
        <v>-0.04724060475</v>
      </c>
      <c r="AE2778" s="373">
        <f>IPMT('Assumptions (T&amp;D) old'!$B$100,Model!AA$1,'Assumptions (T&amp;D) old'!$B$103,Model!$AA$2699)</f>
        <v>-0.04422947981</v>
      </c>
      <c r="AF2778" s="373">
        <f>IPMT('Assumptions (T&amp;D) old'!$B$100,Model!AB$1,'Assumptions (T&amp;D) old'!$B$103,Model!$AA$2699)</f>
        <v>-0.04107532644</v>
      </c>
      <c r="AG2778" s="373">
        <f>IPMT('Assumptions (T&amp;D) old'!$B$100,Model!AC$1,'Assumptions (T&amp;D) old'!$B$103,Model!$AA$2699)</f>
        <v>-0.03777135079</v>
      </c>
      <c r="AH2778" s="373">
        <f>IPMT('Assumptions (T&amp;D) old'!$B$100,Model!AD$1,'Assumptions (T&amp;D) old'!$B$103,Model!$AA$2699)</f>
        <v>-0.03431043628</v>
      </c>
      <c r="AI2778" s="373">
        <f>IPMT('Assumptions (T&amp;D) old'!$B$100,Model!AE$1,'Assumptions (T&amp;D) old'!$B$103,Model!$AA$2699)</f>
        <v>-0.03068512834</v>
      </c>
      <c r="AJ2778" s="373">
        <f>IPMT('Assumptions (T&amp;D) old'!$B$100,Model!AF$1,'Assumptions (T&amp;D) old'!$B$103,Model!$AA$2699)</f>
        <v>-0.02688761828</v>
      </c>
      <c r="AK2778" s="373">
        <f>IPMT('Assumptions (T&amp;D) old'!$B$100,Model!AG$1,'Assumptions (T&amp;D) old'!$B$103,Model!$AA$2699)</f>
        <v>-0.02290972648</v>
      </c>
      <c r="AL2778" s="373">
        <f>IPMT('Assumptions (T&amp;D) old'!$B$100,Model!AH$1,'Assumptions (T&amp;D) old'!$B$103,Model!$AA$2699)</f>
        <v>-0.01874288483</v>
      </c>
      <c r="AM2778" s="373">
        <f>IPMT('Assumptions (T&amp;D) old'!$B$100,Model!AI$1,'Assumptions (T&amp;D) old'!$B$103,Model!$AA$2699)</f>
        <v>-0.01437811819</v>
      </c>
      <c r="AN2778" s="373">
        <f>IPMT('Assumptions (T&amp;D) old'!$B$100,Model!AJ$1,'Assumptions (T&amp;D) old'!$B$103,Model!$AA$2699)</f>
        <v>-0.009806025143</v>
      </c>
      <c r="AO2778" s="373">
        <f>IPMT('Assumptions (T&amp;D) old'!$B$100,Model!AK$1,'Assumptions (T&amp;D) old'!$B$103,Model!$AA$2699)</f>
        <v>-0.005016757674</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-0.05700929373</v>
      </c>
      <c r="AC2779" s="373">
        <f>IPMT('Assumptions (T&amp;D) old'!$B$100,Model!X$1,'Assumptions (T&amp;D) old'!$B$103,Model!$AB$2699)</f>
        <v>-0.0543172502</v>
      </c>
      <c r="AD2779" s="373">
        <f>IPMT('Assumptions (T&amp;D) old'!$B$100,Model!Y$1,'Assumptions (T&amp;D) old'!$B$103,Model!$AB$2699)</f>
        <v>-0.05149733461</v>
      </c>
      <c r="AE2779" s="373">
        <f>IPMT('Assumptions (T&amp;D) old'!$B$100,Model!Z$1,'Assumptions (T&amp;D) old'!$B$103,Model!$AB$2699)</f>
        <v>-0.04854347304</v>
      </c>
      <c r="AF2779" s="373">
        <f>IPMT('Assumptions (T&amp;D) old'!$B$100,Model!AA$1,'Assumptions (T&amp;D) old'!$B$103,Model!$AB$2699)</f>
        <v>-0.04544930303</v>
      </c>
      <c r="AG2779" s="373">
        <f>IPMT('Assumptions (T&amp;D) old'!$B$100,Model!AB$1,'Assumptions (T&amp;D) old'!$B$103,Model!$AB$2699)</f>
        <v>-0.04220815995</v>
      </c>
      <c r="AH2779" s="373">
        <f>IPMT('Assumptions (T&amp;D) old'!$B$100,Model!AC$1,'Assumptions (T&amp;D) old'!$B$103,Model!$AB$2699)</f>
        <v>-0.03881306258</v>
      </c>
      <c r="AI2779" s="373">
        <f>IPMT('Assumptions (T&amp;D) old'!$B$100,Model!AD$1,'Assumptions (T&amp;D) old'!$B$103,Model!$AB$2699)</f>
        <v>-0.03525669807</v>
      </c>
      <c r="AJ2779" s="373">
        <f>IPMT('Assumptions (T&amp;D) old'!$B$100,Model!AE$1,'Assumptions (T&amp;D) old'!$B$103,Model!$AB$2699)</f>
        <v>-0.03153140626</v>
      </c>
      <c r="AK2779" s="373">
        <f>IPMT('Assumptions (T&amp;D) old'!$B$100,Model!AF$1,'Assumptions (T&amp;D) old'!$B$103,Model!$AB$2699)</f>
        <v>-0.02762916308</v>
      </c>
      <c r="AL2779" s="373">
        <f>IPMT('Assumptions (T&amp;D) old'!$B$100,Model!AG$1,'Assumptions (T&amp;D) old'!$B$103,Model!$AB$2699)</f>
        <v>-0.02354156336</v>
      </c>
      <c r="AM2779" s="373">
        <f>IPMT('Assumptions (T&amp;D) old'!$B$100,Model!AH$1,'Assumptions (T&amp;D) old'!$B$103,Model!$AB$2699)</f>
        <v>-0.01925980264</v>
      </c>
      <c r="AN2779" s="373">
        <f>IPMT('Assumptions (T&amp;D) old'!$B$100,Model!AI$1,'Assumptions (T&amp;D) old'!$B$103,Model!$AB$2699)</f>
        <v>-0.01477465829</v>
      </c>
      <c r="AO2779" s="373">
        <f>IPMT('Assumptions (T&amp;D) old'!$B$100,Model!AJ$1,'Assumptions (T&amp;D) old'!$B$103,Model!$AB$2699)</f>
        <v>-0.01007646959</v>
      </c>
      <c r="AP2779" s="373">
        <f>IPMT('Assumptions (T&amp;D) old'!$B$100,Model!AK$1,'Assumptions (T&amp;D) old'!$B$103,Model!$AB$2699)</f>
        <v>-0.00515511692</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-0.05857817412</v>
      </c>
      <c r="AD2780" s="373">
        <f>IPMT('Assumptions (T&amp;D) old'!$B$100,Model!X$1,'Assumptions (T&amp;D) old'!$B$103,Model!$AC$2699)</f>
        <v>-0.05581204628</v>
      </c>
      <c r="AE2780" s="373">
        <f>IPMT('Assumptions (T&amp;D) old'!$B$100,Model!Y$1,'Assumptions (T&amp;D) old'!$B$103,Model!$AC$2699)</f>
        <v>-0.05291452738</v>
      </c>
      <c r="AF2780" s="373">
        <f>IPMT('Assumptions (T&amp;D) old'!$B$100,Model!Z$1,'Assumptions (T&amp;D) old'!$B$103,Model!$AC$2699)</f>
        <v>-0.04987937633</v>
      </c>
      <c r="AG2780" s="373">
        <f>IPMT('Assumptions (T&amp;D) old'!$B$100,Model!AA$1,'Assumptions (T&amp;D) old'!$B$103,Model!$AC$2699)</f>
        <v>-0.0467000556</v>
      </c>
      <c r="AH2780" s="373">
        <f>IPMT('Assumptions (T&amp;D) old'!$B$100,Model!AB$1,'Assumptions (T&amp;D) old'!$B$103,Model!$AC$2699)</f>
        <v>-0.04336971713</v>
      </c>
      <c r="AI2780" s="373">
        <f>IPMT('Assumptions (T&amp;D) old'!$B$100,Model!AC$1,'Assumptions (T&amp;D) old'!$B$103,Model!$AC$2699)</f>
        <v>-0.03988118759</v>
      </c>
      <c r="AJ2780" s="373">
        <f>IPMT('Assumptions (T&amp;D) old'!$B$100,Model!AD$1,'Assumptions (T&amp;D) old'!$B$103,Model!$AC$2699)</f>
        <v>-0.0362269529</v>
      </c>
      <c r="AK2780" s="373">
        <f>IPMT('Assumptions (T&amp;D) old'!$B$100,Model!AE$1,'Assumptions (T&amp;D) old'!$B$103,Model!$AC$2699)</f>
        <v>-0.03239914206</v>
      </c>
      <c r="AL2780" s="373">
        <f>IPMT('Assumptions (T&amp;D) old'!$B$100,Model!AF$1,'Assumptions (T&amp;D) old'!$B$103,Model!$AC$2699)</f>
        <v>-0.0283895102</v>
      </c>
      <c r="AM2780" s="373">
        <f>IPMT('Assumptions (T&amp;D) old'!$B$100,Model!AG$1,'Assumptions (T&amp;D) old'!$B$103,Model!$AC$2699)</f>
        <v>-0.02418942083</v>
      </c>
      <c r="AN2780" s="373">
        <f>IPMT('Assumptions (T&amp;D) old'!$B$100,Model!AH$1,'Assumptions (T&amp;D) old'!$B$103,Model!$AC$2699)</f>
        <v>-0.01978982722</v>
      </c>
      <c r="AO2780" s="373">
        <f>IPMT('Assumptions (T&amp;D) old'!$B$100,Model!AI$1,'Assumptions (T&amp;D) old'!$B$103,Model!$AC$2699)</f>
        <v>-0.01518125291</v>
      </c>
      <c r="AP2780" s="373">
        <f>IPMT('Assumptions (T&amp;D) old'!$B$100,Model!AJ$1,'Assumptions (T&amp;D) old'!$B$103,Model!$AC$2699)</f>
        <v>-0.01035377131</v>
      </c>
      <c r="AQ2780" s="373">
        <f>IPMT('Assumptions (T&amp;D) old'!$B$100,Model!AK$1,'Assumptions (T&amp;D) old'!$B$103,Model!$AC$2699)</f>
        <v>-0.005296984348</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-0.0601867863</v>
      </c>
      <c r="AE2781" s="373">
        <f>IPMT('Assumptions (T&amp;D) old'!$B$100,Model!X$1,'Assumptions (T&amp;D) old'!$B$103,Model!$AD$2699)</f>
        <v>-0.05734469798</v>
      </c>
      <c r="AF2781" s="373">
        <f>IPMT('Assumptions (T&amp;D) old'!$B$100,Model!Y$1,'Assumptions (T&amp;D) old'!$B$103,Model!$AD$2699)</f>
        <v>-0.05436761045</v>
      </c>
      <c r="AG2781" s="373">
        <f>IPMT('Assumptions (T&amp;D) old'!$B$100,Model!Z$1,'Assumptions (T&amp;D) old'!$B$103,Model!$AD$2699)</f>
        <v>-0.05124911128</v>
      </c>
      <c r="AH2781" s="373">
        <f>IPMT('Assumptions (T&amp;D) old'!$B$100,Model!AA$1,'Assumptions (T&amp;D) old'!$B$103,Model!$AD$2699)</f>
        <v>-0.04798248339</v>
      </c>
      <c r="AI2781" s="373">
        <f>IPMT('Assumptions (T&amp;D) old'!$B$100,Model!AB$1,'Assumptions (T&amp;D) old'!$B$103,Model!$AD$2699)</f>
        <v>-0.04456069067</v>
      </c>
      <c r="AJ2781" s="373">
        <f>IPMT('Assumptions (T&amp;D) old'!$B$100,Model!AC$1,'Assumptions (T&amp;D) old'!$B$103,Model!$AD$2699)</f>
        <v>-0.0409763628</v>
      </c>
      <c r="AK2781" s="373">
        <f>IPMT('Assumptions (T&amp;D) old'!$B$100,Model!AD$1,'Assumptions (T&amp;D) old'!$B$103,Model!$AD$2699)</f>
        <v>-0.03722177936</v>
      </c>
      <c r="AL2781" s="373">
        <f>IPMT('Assumptions (T&amp;D) old'!$B$100,Model!AE$1,'Assumptions (T&amp;D) old'!$B$103,Model!$AD$2699)</f>
        <v>-0.03328885321</v>
      </c>
      <c r="AM2781" s="373">
        <f>IPMT('Assumptions (T&amp;D) old'!$B$100,Model!AF$1,'Assumptions (T&amp;D) old'!$B$103,Model!$AD$2699)</f>
        <v>-0.02916911306</v>
      </c>
      <c r="AN2781" s="373">
        <f>IPMT('Assumptions (T&amp;D) old'!$B$100,Model!AG$1,'Assumptions (T&amp;D) old'!$B$103,Model!$AD$2699)</f>
        <v>-0.02485368525</v>
      </c>
      <c r="AO2781" s="373">
        <f>IPMT('Assumptions (T&amp;D) old'!$B$100,Model!AH$1,'Assumptions (T&amp;D) old'!$B$103,Model!$AD$2699)</f>
        <v>-0.02033327463</v>
      </c>
      <c r="AP2781" s="373">
        <f>IPMT('Assumptions (T&amp;D) old'!$B$100,Model!AI$1,'Assumptions (T&amp;D) old'!$B$103,Model!$AD$2699)</f>
        <v>-0.0155981445</v>
      </c>
      <c r="AQ2781" s="373">
        <f>IPMT('Assumptions (T&amp;D) old'!$B$100,Model!AJ$1,'Assumptions (T&amp;D) old'!$B$103,Model!$AD$2699)</f>
        <v>-0.01063809569</v>
      </c>
      <c r="AR2781" s="373">
        <f>IPMT('Assumptions (T&amp;D) old'!$B$100,Model!AK$1,'Assumptions (T&amp;D) old'!$B$103,Model!$AD$2699)</f>
        <v>-0.005442444558</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-0.06185969217</v>
      </c>
      <c r="AF2782" s="373">
        <f>IPMT('Assumptions (T&amp;D) old'!$B$100,Model!X$1,'Assumptions (T&amp;D) old'!$B$103,Model!$AE$2699)</f>
        <v>-0.05893860733</v>
      </c>
      <c r="AG2782" s="373">
        <f>IPMT('Assumptions (T&amp;D) old'!$B$100,Model!Y$1,'Assumptions (T&amp;D) old'!$B$103,Model!$AE$2699)</f>
        <v>-0.05587877096</v>
      </c>
      <c r="AH2782" s="373">
        <f>IPMT('Assumptions (T&amp;D) old'!$B$100,Model!Z$1,'Assumptions (T&amp;D) old'!$B$103,Model!$AE$2699)</f>
        <v>-0.05267359237</v>
      </c>
      <c r="AI2782" s="373">
        <f>IPMT('Assumptions (T&amp;D) old'!$B$100,Model!AA$1,'Assumptions (T&amp;D) old'!$B$103,Model!$AE$2699)</f>
        <v>-0.04931616779</v>
      </c>
      <c r="AJ2782" s="373">
        <f>IPMT('Assumptions (T&amp;D) old'!$B$100,Model!AB$1,'Assumptions (T&amp;D) old'!$B$103,Model!$AE$2699)</f>
        <v>-0.04579926554</v>
      </c>
      <c r="AK2782" s="373">
        <f>IPMT('Assumptions (T&amp;D) old'!$B$100,Model!AC$1,'Assumptions (T&amp;D) old'!$B$103,Model!$AE$2699)</f>
        <v>-0.04211531044</v>
      </c>
      <c r="AL2782" s="373">
        <f>IPMT('Assumptions (T&amp;D) old'!$B$100,Model!AD$1,'Assumptions (T&amp;D) old'!$B$103,Model!$AE$2699)</f>
        <v>-0.03825636747</v>
      </c>
      <c r="AM2782" s="373">
        <f>IPMT('Assumptions (T&amp;D) old'!$B$100,Model!AE$1,'Assumptions (T&amp;D) old'!$B$103,Model!$AE$2699)</f>
        <v>-0.03421412471</v>
      </c>
      <c r="AN2782" s="373">
        <f>IPMT('Assumptions (T&amp;D) old'!$B$100,Model!AF$1,'Assumptions (T&amp;D) old'!$B$103,Model!$AE$2699)</f>
        <v>-0.02997987541</v>
      </c>
      <c r="AO2782" s="373">
        <f>IPMT('Assumptions (T&amp;D) old'!$B$100,Model!AG$1,'Assumptions (T&amp;D) old'!$B$103,Model!$AE$2699)</f>
        <v>-0.02554449928</v>
      </c>
      <c r="AP2782" s="373">
        <f>IPMT('Assumptions (T&amp;D) old'!$B$100,Model!AH$1,'Assumptions (T&amp;D) old'!$B$103,Model!$AE$2699)</f>
        <v>-0.02089844278</v>
      </c>
      <c r="AQ2782" s="373">
        <f>IPMT('Assumptions (T&amp;D) old'!$B$100,Model!AI$1,'Assumptions (T&amp;D) old'!$B$103,Model!$AE$2699)</f>
        <v>-0.01603169859</v>
      </c>
      <c r="AR2782" s="373">
        <f>IPMT('Assumptions (T&amp;D) old'!$B$100,Model!AJ$1,'Assumptions (T&amp;D) old'!$B$103,Model!$AE$2699)</f>
        <v>-0.01093378406</v>
      </c>
      <c r="AS2782" s="373">
        <f>IPMT('Assumptions (T&amp;D) old'!$B$100,Model!AK$1,'Assumptions (T&amp;D) old'!$B$103,Model!$AE$2699)</f>
        <v>-0.005593718584</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-0.06352705799</v>
      </c>
      <c r="AG2783" s="373">
        <f>IPMT('Assumptions (T&amp;D) old'!$B$100,Model!X$1,'Assumptions (T&amp;D) old'!$B$103,Model!$AF$2699)</f>
        <v>-0.06052723825</v>
      </c>
      <c r="AH2783" s="373">
        <f>IPMT('Assumptions (T&amp;D) old'!$B$100,Model!Y$1,'Assumptions (T&amp;D) old'!$B$103,Model!$AF$2699)</f>
        <v>-0.05738492706</v>
      </c>
      <c r="AI2783" s="373">
        <f>IPMT('Assumptions (T&amp;D) old'!$B$100,Model!Z$1,'Assumptions (T&amp;D) old'!$B$103,Model!$AF$2699)</f>
        <v>-0.0540933561</v>
      </c>
      <c r="AJ2783" s="373">
        <f>IPMT('Assumptions (T&amp;D) old'!$B$100,Model!AA$1,'Assumptions (T&amp;D) old'!$B$103,Model!$AF$2699)</f>
        <v>-0.05064543552</v>
      </c>
      <c r="AK2783" s="373">
        <f>IPMT('Assumptions (T&amp;D) old'!$B$100,Model!AB$1,'Assumptions (T&amp;D) old'!$B$103,Model!$AF$2699)</f>
        <v>-0.0470337387</v>
      </c>
      <c r="AL2783" s="373">
        <f>IPMT('Assumptions (T&amp;D) old'!$B$100,Model!AC$1,'Assumptions (T&amp;D) old'!$B$103,Model!$AF$2699)</f>
        <v>-0.04325048629</v>
      </c>
      <c r="AM2783" s="373">
        <f>IPMT('Assumptions (T&amp;D) old'!$B$100,Model!AD$1,'Assumptions (T&amp;D) old'!$B$103,Model!$AF$2699)</f>
        <v>-0.0392875294</v>
      </c>
      <c r="AN2783" s="373">
        <f>IPMT('Assumptions (T&amp;D) old'!$B$100,Model!AE$1,'Assumptions (T&amp;D) old'!$B$103,Model!$AF$2699)</f>
        <v>-0.03513633204</v>
      </c>
      <c r="AO2783" s="373">
        <f>IPMT('Assumptions (T&amp;D) old'!$B$100,Model!AF$1,'Assumptions (T&amp;D) old'!$B$103,Model!$AF$2699)</f>
        <v>-0.03078795282</v>
      </c>
      <c r="AP2783" s="373">
        <f>IPMT('Assumptions (T&amp;D) old'!$B$100,Model!AG$1,'Assumptions (T&amp;D) old'!$B$103,Model!$AF$2699)</f>
        <v>-0.02623302558</v>
      </c>
      <c r="AQ2783" s="373">
        <f>IPMT('Assumptions (T&amp;D) old'!$B$100,Model!AH$1,'Assumptions (T&amp;D) old'!$B$103,Model!$AF$2699)</f>
        <v>-0.02146173929</v>
      </c>
      <c r="AR2783" s="373">
        <f>IPMT('Assumptions (T&amp;D) old'!$B$100,Model!AI$1,'Assumptions (T&amp;D) old'!$B$103,Model!$AF$2699)</f>
        <v>-0.01646381691</v>
      </c>
      <c r="AS2783" s="373">
        <f>IPMT('Assumptions (T&amp;D) old'!$B$100,Model!AJ$1,'Assumptions (T&amp;D) old'!$B$103,Model!$AF$2699)</f>
        <v>-0.01122849322</v>
      </c>
      <c r="AT2783" s="373">
        <f>IPMT('Assumptions (T&amp;D) old'!$B$100,Model!AK$1,'Assumptions (T&amp;D) old'!$B$103,Model!$AF$2699)</f>
        <v>-0.005744491645</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-0.06526069978</v>
      </c>
      <c r="AH2784" s="373">
        <f>IPMT('Assumptions (T&amp;D) old'!$B$100,Model!X$1,'Assumptions (T&amp;D) old'!$B$103,Model!$AG$2699)</f>
        <v>-0.0621790155</v>
      </c>
      <c r="AI2784" s="373">
        <f>IPMT('Assumptions (T&amp;D) old'!$B$100,Model!Y$1,'Assumptions (T&amp;D) old'!$B$103,Model!$AG$2699)</f>
        <v>-0.05895095122</v>
      </c>
      <c r="AJ2784" s="373">
        <f>IPMT('Assumptions (T&amp;D) old'!$B$100,Model!Z$1,'Assumptions (T&amp;D) old'!$B$103,Model!$AG$2699)</f>
        <v>-0.05556955389</v>
      </c>
      <c r="AK2784" s="373">
        <f>IPMT('Assumptions (T&amp;D) old'!$B$100,Model!AA$1,'Assumptions (T&amp;D) old'!$B$103,Model!$AG$2699)</f>
        <v>-0.05202754018</v>
      </c>
      <c r="AL2784" s="373">
        <f>IPMT('Assumptions (T&amp;D) old'!$B$100,Model!AB$1,'Assumptions (T&amp;D) old'!$B$103,Model!$AG$2699)</f>
        <v>-0.04831728083</v>
      </c>
      <c r="AM2784" s="373">
        <f>IPMT('Assumptions (T&amp;D) old'!$B$100,Model!AC$1,'Assumptions (T&amp;D) old'!$B$103,Model!$AG$2699)</f>
        <v>-0.04443078415</v>
      </c>
      <c r="AN2784" s="373">
        <f>IPMT('Assumptions (T&amp;D) old'!$B$100,Model!AD$1,'Assumptions (T&amp;D) old'!$B$103,Model!$AG$2699)</f>
        <v>-0.04035967888</v>
      </c>
      <c r="AO2784" s="373">
        <f>IPMT('Assumptions (T&amp;D) old'!$B$100,Model!AE$1,'Assumptions (T&amp;D) old'!$B$103,Model!$AG$2699)</f>
        <v>-0.03609519612</v>
      </c>
      <c r="AP2784" s="373">
        <f>IPMT('Assumptions (T&amp;D) old'!$B$100,Model!AF$1,'Assumptions (T&amp;D) old'!$B$103,Model!$AG$2699)</f>
        <v>-0.03162815042</v>
      </c>
      <c r="AQ2784" s="373">
        <f>IPMT('Assumptions (T&amp;D) old'!$B$100,Model!AG$1,'Assumptions (T&amp;D) old'!$B$103,Model!$AG$2699)</f>
        <v>-0.02694892004</v>
      </c>
      <c r="AR2784" s="373">
        <f>IPMT('Assumptions (T&amp;D) old'!$B$100,Model!AH$1,'Assumptions (T&amp;D) old'!$B$103,Model!$AG$2699)</f>
        <v>-0.02204742623</v>
      </c>
      <c r="AS2784" s="373">
        <f>IPMT('Assumptions (T&amp;D) old'!$B$100,Model!AI$1,'Assumptions (T&amp;D) old'!$B$103,Model!$AG$2699)</f>
        <v>-0.01691311146</v>
      </c>
      <c r="AT2784" s="373">
        <f>IPMT('Assumptions (T&amp;D) old'!$B$100,Model!AJ$1,'Assumptions (T&amp;D) old'!$B$103,Model!$AG$2699)</f>
        <v>-0.01153491674</v>
      </c>
      <c r="AU2784" s="373">
        <f>IPMT('Assumptions (T&amp;D) old'!$B$100,Model!AK$1,'Assumptions (T&amp;D) old'!$B$103,Model!$AG$2699)</f>
        <v>-0.005901257771</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-0.06703803895</v>
      </c>
      <c r="AI2785" s="373">
        <f>IPMT('Assumptions (T&amp;D) old'!$B$100,Model!X$1,'Assumptions (T&amp;D) old'!$B$103,Model!$AH$2699)</f>
        <v>-0.0638724267</v>
      </c>
      <c r="AJ2785" s="373">
        <f>IPMT('Assumptions (T&amp;D) old'!$B$100,Model!Y$1,'Assumptions (T&amp;D) old'!$B$103,Model!$AH$2699)</f>
        <v>-0.06055644787</v>
      </c>
      <c r="AK2785" s="373">
        <f>IPMT('Assumptions (T&amp;D) old'!$B$100,Model!Z$1,'Assumptions (T&amp;D) old'!$B$103,Model!$AH$2699)</f>
        <v>-0.05708296005</v>
      </c>
      <c r="AL2785" s="373">
        <f>IPMT('Assumptions (T&amp;D) old'!$B$100,Model!AA$1,'Assumptions (T&amp;D) old'!$B$103,Model!$AH$2699)</f>
        <v>-0.05344448155</v>
      </c>
      <c r="AM2785" s="373">
        <f>IPMT('Assumptions (T&amp;D) old'!$B$100,Model!AB$1,'Assumptions (T&amp;D) old'!$B$103,Model!$AH$2699)</f>
        <v>-0.04963317533</v>
      </c>
      <c r="AN2785" s="373">
        <f>IPMT('Assumptions (T&amp;D) old'!$B$100,Model!AC$1,'Assumptions (T&amp;D) old'!$B$103,Model!$AH$2699)</f>
        <v>-0.04564083206</v>
      </c>
      <c r="AO2785" s="373">
        <f>IPMT('Assumptions (T&amp;D) old'!$B$100,Model!AD$1,'Assumptions (T&amp;D) old'!$B$103,Model!$AH$2699)</f>
        <v>-0.04145885248</v>
      </c>
      <c r="AP2785" s="373">
        <f>IPMT('Assumptions (T&amp;D) old'!$B$100,Model!AE$1,'Assumptions (T&amp;D) old'!$B$103,Model!$AH$2699)</f>
        <v>-0.03707822888</v>
      </c>
      <c r="AQ2785" s="373">
        <f>IPMT('Assumptions (T&amp;D) old'!$B$100,Model!AF$1,'Assumptions (T&amp;D) old'!$B$103,Model!$AH$2699)</f>
        <v>-0.03248952565</v>
      </c>
      <c r="AR2785" s="373">
        <f>IPMT('Assumptions (T&amp;D) old'!$B$100,Model!AG$1,'Assumptions (T&amp;D) old'!$B$103,Model!$AH$2699)</f>
        <v>-0.02768285902</v>
      </c>
      <c r="AS2785" s="373">
        <f>IPMT('Assumptions (T&amp;D) old'!$B$100,Model!AH$1,'Assumptions (T&amp;D) old'!$B$103,Model!$AH$2699)</f>
        <v>-0.02264787573</v>
      </c>
      <c r="AT2785" s="373">
        <f>IPMT('Assumptions (T&amp;D) old'!$B$100,Model!AI$1,'Assumptions (T&amp;D) old'!$B$103,Model!$AH$2699)</f>
        <v>-0.01737373073</v>
      </c>
      <c r="AU2785" s="373">
        <f>IPMT('Assumptions (T&amp;D) old'!$B$100,Model!AJ$1,'Assumptions (T&amp;D) old'!$B$103,Model!$AH$2699)</f>
        <v>-0.01184906384</v>
      </c>
      <c r="AV2785" s="373">
        <f>IPMT('Assumptions (T&amp;D) old'!$B$100,Model!AK$1,'Assumptions (T&amp;D) old'!$B$103,Model!$AH$2699)</f>
        <v>-0.006061975272</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-0.06924300049</v>
      </c>
      <c r="AJ2786" s="373">
        <f>IPMT('Assumptions (T&amp;D) old'!$B$100,Model!X$1,'Assumptions (T&amp;D) old'!$B$103,Model!$AI$2699)</f>
        <v>-0.06597326746</v>
      </c>
      <c r="AK2786" s="373">
        <f>IPMT('Assumptions (T&amp;D) old'!$B$100,Model!Y$1,'Assumptions (T&amp;D) old'!$B$103,Model!$AI$2699)</f>
        <v>-0.0625482221</v>
      </c>
      <c r="AL2786" s="373">
        <f>IPMT('Assumptions (T&amp;D) old'!$B$100,Model!Z$1,'Assumptions (T&amp;D) old'!$B$103,Model!$AI$2699)</f>
        <v>-0.0589604871</v>
      </c>
      <c r="AM2786" s="373">
        <f>IPMT('Assumptions (T&amp;D) old'!$B$100,Model!AA$1,'Assumptions (T&amp;D) old'!$B$103,Model!$AI$2699)</f>
        <v>-0.05520233468</v>
      </c>
      <c r="AN2786" s="373">
        <f>IPMT('Assumptions (T&amp;D) old'!$B$100,Model!AB$1,'Assumptions (T&amp;D) old'!$B$103,Model!$AI$2699)</f>
        <v>-0.05126567002</v>
      </c>
      <c r="AO2786" s="373">
        <f>IPMT('Assumptions (T&amp;D) old'!$B$100,Model!AC$1,'Assumptions (T&amp;D) old'!$B$103,Model!$AI$2699)</f>
        <v>-0.04714201379</v>
      </c>
      <c r="AP2786" s="373">
        <f>IPMT('Assumptions (T&amp;D) old'!$B$100,Model!AD$1,'Assumptions (T&amp;D) old'!$B$103,Model!$AI$2699)</f>
        <v>-0.04282248389</v>
      </c>
      <c r="AQ2786" s="373">
        <f>IPMT('Assumptions (T&amp;D) old'!$B$100,Model!AE$1,'Assumptions (T&amp;D) old'!$B$103,Model!$AI$2699)</f>
        <v>-0.03829777632</v>
      </c>
      <c r="AR2786" s="373">
        <f>IPMT('Assumptions (T&amp;D) old'!$B$100,Model!AF$1,'Assumptions (T&amp;D) old'!$B$103,Model!$AI$2699)</f>
        <v>-0.03355814513</v>
      </c>
      <c r="AS2786" s="373">
        <f>IPMT('Assumptions (T&amp;D) old'!$B$100,Model!AG$1,'Assumptions (T&amp;D) old'!$B$103,Model!$AI$2699)</f>
        <v>-0.02859338147</v>
      </c>
      <c r="AT2786" s="373">
        <f>IPMT('Assumptions (T&amp;D) old'!$B$100,Model!AH$1,'Assumptions (T&amp;D) old'!$B$103,Model!$AI$2699)</f>
        <v>-0.02339279154</v>
      </c>
      <c r="AU2786" s="373">
        <f>IPMT('Assumptions (T&amp;D) old'!$B$100,Model!AI$1,'Assumptions (T&amp;D) old'!$B$103,Model!$AI$2699)</f>
        <v>-0.01794517358</v>
      </c>
      <c r="AV2786" s="373">
        <f>IPMT('Assumptions (T&amp;D) old'!$B$100,Model!AJ$1,'Assumptions (T&amp;D) old'!$B$103,Model!$AI$2699)</f>
        <v>-0.01223879377</v>
      </c>
      <c r="AW2786" s="373">
        <f>IPMT('Assumptions (T&amp;D) old'!$B$100,Model!AK$1,'Assumptions (T&amp;D) old'!$B$103,Model!$AI$2699)</f>
        <v>-0.006261360913</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-0.07072803298</v>
      </c>
      <c r="AK2787" s="373">
        <f>IPMT('Assumptions (T&amp;D) old'!$B$100,Model!X$1,'Assumptions (T&amp;D) old'!$B$103,Model!$AJ$2699)</f>
        <v>-0.06738817503</v>
      </c>
      <c r="AL2787" s="373">
        <f>IPMT('Assumptions (T&amp;D) old'!$B$100,Model!Y$1,'Assumptions (T&amp;D) old'!$B$103,Model!$AJ$2699)</f>
        <v>-0.06388967382</v>
      </c>
      <c r="AM2787" s="373">
        <f>IPMT('Assumptions (T&amp;D) old'!$B$100,Model!Z$1,'Assumptions (T&amp;D) old'!$B$103,Model!$AJ$2699)</f>
        <v>-0.06022499381</v>
      </c>
      <c r="AN2787" s="373">
        <f>IPMT('Assumptions (T&amp;D) old'!$B$100,Model!AA$1,'Assumptions (T&amp;D) old'!$B$103,Model!$AJ$2699)</f>
        <v>-0.0563862415</v>
      </c>
      <c r="AO2787" s="373">
        <f>IPMT('Assumptions (T&amp;D) old'!$B$100,Model!AB$1,'Assumptions (T&amp;D) old'!$B$103,Model!$AJ$2699)</f>
        <v>-0.05236514845</v>
      </c>
      <c r="AP2787" s="373">
        <f>IPMT('Assumptions (T&amp;D) old'!$B$100,Model!AC$1,'Assumptions (T&amp;D) old'!$B$103,Model!$AJ$2699)</f>
        <v>-0.04815305348</v>
      </c>
      <c r="AQ2787" s="373">
        <f>IPMT('Assumptions (T&amp;D) old'!$B$100,Model!AD$1,'Assumptions (T&amp;D) old'!$B$103,Model!$AJ$2699)</f>
        <v>-0.04374088401</v>
      </c>
      <c r="AR2787" s="373">
        <f>IPMT('Assumptions (T&amp;D) old'!$B$100,Model!AE$1,'Assumptions (T&amp;D) old'!$B$103,Model!$AJ$2699)</f>
        <v>-0.03911913648</v>
      </c>
      <c r="AS2787" s="373">
        <f>IPMT('Assumptions (T&amp;D) old'!$B$100,Model!AF$1,'Assumptions (T&amp;D) old'!$B$103,Model!$AJ$2699)</f>
        <v>-0.03427785594</v>
      </c>
      <c r="AT2787" s="373">
        <f>IPMT('Assumptions (T&amp;D) old'!$B$100,Model!AG$1,'Assumptions (T&amp;D) old'!$B$103,Model!$AJ$2699)</f>
        <v>-0.02920661458</v>
      </c>
      <c r="AU2787" s="373">
        <f>IPMT('Assumptions (T&amp;D) old'!$B$100,Model!AH$1,'Assumptions (T&amp;D) old'!$B$103,Model!$AJ$2699)</f>
        <v>-0.02389448926</v>
      </c>
      <c r="AV2787" s="373">
        <f>IPMT('Assumptions (T&amp;D) old'!$B$100,Model!AI$1,'Assumptions (T&amp;D) old'!$B$103,Model!$AJ$2699)</f>
        <v>-0.01833003798</v>
      </c>
      <c r="AW2787" s="373">
        <f>IPMT('Assumptions (T&amp;D) old'!$B$100,Model!AJ$1,'Assumptions (T&amp;D) old'!$B$103,Model!$AJ$2699)</f>
        <v>-0.01250127526</v>
      </c>
      <c r="AX2787" s="373">
        <f>IPMT('Assumptions (T&amp;D) old'!$B$100,Model!AK$1,'Assumptions (T&amp;D) old'!$B$103,Model!$AJ$2699)</f>
        <v>-0.006395646318</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-0.07264286122</v>
      </c>
      <c r="AL2788" s="373">
        <f>IPMT('Assumptions (T&amp;D) old'!$B$100,Model!X$1,'Assumptions (T&amp;D) old'!$B$103,Model!$AK$2699)</f>
        <v>-0.0692125829</v>
      </c>
      <c r="AM2788" s="373">
        <f>IPMT('Assumptions (T&amp;D) old'!$B$100,Model!Y$1,'Assumptions (T&amp;D) old'!$B$103,Model!$AK$2699)</f>
        <v>-0.06561936637</v>
      </c>
      <c r="AN2788" s="373">
        <f>IPMT('Assumptions (T&amp;D) old'!$B$100,Model!Z$1,'Assumptions (T&amp;D) old'!$B$103,Model!$AK$2699)</f>
        <v>-0.06185547205</v>
      </c>
      <c r="AO2788" s="373">
        <f>IPMT('Assumptions (T&amp;D) old'!$B$100,Model!AA$1,'Assumptions (T&amp;D) old'!$B$103,Model!$AK$2699)</f>
        <v>-0.05791279275</v>
      </c>
      <c r="AP2788" s="373">
        <f>IPMT('Assumptions (T&amp;D) old'!$B$100,Model!AB$1,'Assumptions (T&amp;D) old'!$B$103,Model!$AK$2699)</f>
        <v>-0.05378283619</v>
      </c>
      <c r="AQ2788" s="373">
        <f>IPMT('Assumptions (T&amp;D) old'!$B$100,Model!AC$1,'Assumptions (T&amp;D) old'!$B$103,Model!$AK$2699)</f>
        <v>-0.04945670668</v>
      </c>
      <c r="AR2788" s="373">
        <f>IPMT('Assumptions (T&amp;D) old'!$B$100,Model!AD$1,'Assumptions (T&amp;D) old'!$B$103,Model!$AK$2699)</f>
        <v>-0.04492508603</v>
      </c>
      <c r="AS2788" s="373">
        <f>IPMT('Assumptions (T&amp;D) old'!$B$100,Model!AE$1,'Assumptions (T&amp;D) old'!$B$103,Model!$AK$2699)</f>
        <v>-0.04017821339</v>
      </c>
      <c r="AT2788" s="373">
        <f>IPMT('Assumptions (T&amp;D) old'!$B$100,Model!AF$1,'Assumptions (T&amp;D) old'!$B$103,Model!$AK$2699)</f>
        <v>-0.03520586431</v>
      </c>
      <c r="AU2788" s="373">
        <f>IPMT('Assumptions (T&amp;D) old'!$B$100,Model!AG$1,'Assumptions (T&amp;D) old'!$B$103,Model!$AK$2699)</f>
        <v>-0.02999732864</v>
      </c>
      <c r="AV2788" s="373">
        <f>IPMT('Assumptions (T&amp;D) old'!$B$100,Model!AH$1,'Assumptions (T&amp;D) old'!$B$103,Model!$AK$2699)</f>
        <v>-0.02454138753</v>
      </c>
      <c r="AW2788" s="373">
        <f>IPMT('Assumptions (T&amp;D) old'!$B$100,Model!AI$1,'Assumptions (T&amp;D) old'!$B$103,Model!$AK$2699)</f>
        <v>-0.01882628922</v>
      </c>
      <c r="AX2788" s="373">
        <f>IPMT('Assumptions (T&amp;D) old'!$B$100,Model!AJ$1,'Assumptions (T&amp;D) old'!$B$103,Model!$AK$2699)</f>
        <v>-0.01283972374</v>
      </c>
      <c r="AY2788" s="373">
        <f>IPMT('Assumptions (T&amp;D) old'!$B$100,Model!AK$1,'Assumptions (T&amp;D) old'!$B$103,Model!$AK$2699)</f>
        <v>-0.006568796393</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-0.07460573471</v>
      </c>
      <c r="AM2789" s="373">
        <f>IPMT('Assumptions (T&amp;D) old'!$B$100,Model!X$1,'Assumptions (T&amp;D) old'!$B$103,Model!$AL$2699)</f>
        <v>-0.07108276728</v>
      </c>
      <c r="AN2789" s="373">
        <f>IPMT('Assumptions (T&amp;D) old'!$B$100,Model!Y$1,'Assumptions (T&amp;D) old'!$B$103,Model!$AL$2699)</f>
        <v>-0.0673924589</v>
      </c>
      <c r="AO2789" s="373">
        <f>IPMT('Assumptions (T&amp;D) old'!$B$100,Model!Z$1,'Assumptions (T&amp;D) old'!$B$103,Model!$AL$2699)</f>
        <v>-0.06352686088</v>
      </c>
      <c r="AP2789" s="373">
        <f>IPMT('Assumptions (T&amp;D) old'!$B$100,Model!AA$1,'Assumptions (T&amp;D) old'!$B$103,Model!$AL$2699)</f>
        <v>-0.05947764694</v>
      </c>
      <c r="AQ2789" s="373">
        <f>IPMT('Assumptions (T&amp;D) old'!$B$100,Model!AB$1,'Assumptions (T&amp;D) old'!$B$103,Model!$AL$2699)</f>
        <v>-0.05523609535</v>
      </c>
      <c r="AR2789" s="373">
        <f>IPMT('Assumptions (T&amp;D) old'!$B$100,Model!AC$1,'Assumptions (T&amp;D) old'!$B$103,Model!$AL$2699)</f>
        <v>-0.05079307005</v>
      </c>
      <c r="AS2789" s="373">
        <f>IPMT('Assumptions (T&amp;D) old'!$B$100,Model!AD$1,'Assumptions (T&amp;D) old'!$B$103,Model!$AL$2699)</f>
        <v>-0.04613900105</v>
      </c>
      <c r="AT2789" s="373">
        <f>IPMT('Assumptions (T&amp;D) old'!$B$100,Model!AE$1,'Assumptions (T&amp;D) old'!$B$103,Model!$AL$2699)</f>
        <v>-0.04126386378</v>
      </c>
      <c r="AU2789" s="373">
        <f>IPMT('Assumptions (T&amp;D) old'!$B$100,Model!AF$1,'Assumptions (T&amp;D) old'!$B$103,Model!$AL$2699)</f>
        <v>-0.03615715748</v>
      </c>
      <c r="AV2789" s="373">
        <f>IPMT('Assumptions (T&amp;D) old'!$B$100,Model!AG$1,'Assumptions (T&amp;D) old'!$B$103,Model!$AL$2699)</f>
        <v>-0.03080788264</v>
      </c>
      <c r="AW2789" s="373">
        <f>IPMT('Assumptions (T&amp;D) old'!$B$100,Model!AH$1,'Assumptions (T&amp;D) old'!$B$103,Model!$AL$2699)</f>
        <v>-0.02520451724</v>
      </c>
      <c r="AX2789" s="373">
        <f>IPMT('Assumptions (T&amp;D) old'!$B$100,Model!AI$1,'Assumptions (T&amp;D) old'!$B$103,Model!$AL$2699)</f>
        <v>-0.01933499198</v>
      </c>
      <c r="AY2789" s="373">
        <f>IPMT('Assumptions (T&amp;D) old'!$B$100,Model!AJ$1,'Assumptions (T&amp;D) old'!$B$103,Model!$AL$2699)</f>
        <v>-0.01318666427</v>
      </c>
      <c r="AZ2789" s="373">
        <f>IPMT('Assumptions (T&amp;D) old'!$B$100,Model!AK$1,'Assumptions (T&amp;D) old'!$B$103,Model!$AL$2699)</f>
        <v>-0.006746291003</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-0.07661780431</v>
      </c>
      <c r="AN2790" s="373">
        <f>IPMT('Assumptions (T&amp;D) old'!$B$100,Model!X$1,'Assumptions (T&amp;D) old'!$B$103,Model!$AM$2699)</f>
        <v>-0.07299982467</v>
      </c>
      <c r="AO2790" s="373">
        <f>IPMT('Assumptions (T&amp;D) old'!$B$100,Model!Y$1,'Assumptions (T&amp;D) old'!$B$103,Model!$AM$2699)</f>
        <v>-0.069209991</v>
      </c>
      <c r="AP2790" s="373">
        <f>IPMT('Assumptions (T&amp;D) old'!$B$100,Model!Z$1,'Assumptions (T&amp;D) old'!$B$103,Model!$AM$2699)</f>
        <v>-0.06524014024</v>
      </c>
      <c r="AQ2790" s="373">
        <f>IPMT('Assumptions (T&amp;D) old'!$B$100,Model!AA$1,'Assumptions (T&amp;D) old'!$B$103,Model!$AM$2699)</f>
        <v>-0.06108172156</v>
      </c>
      <c r="AR2790" s="373">
        <f>IPMT('Assumptions (T&amp;D) old'!$B$100,Model!AB$1,'Assumptions (T&amp;D) old'!$B$103,Model!$AM$2699)</f>
        <v>-0.05672577799</v>
      </c>
      <c r="AS2790" s="373">
        <f>IPMT('Assumptions (T&amp;D) old'!$B$100,Model!AC$1,'Assumptions (T&amp;D) old'!$B$103,Model!$AM$2699)</f>
        <v>-0.05216292711</v>
      </c>
      <c r="AT2790" s="373">
        <f>IPMT('Assumptions (T&amp;D) old'!$B$100,Model!AD$1,'Assumptions (T&amp;D) old'!$B$103,Model!$AM$2699)</f>
        <v>-0.0473833408</v>
      </c>
      <c r="AU2790" s="373">
        <f>IPMT('Assumptions (T&amp;D) old'!$B$100,Model!AE$1,'Assumptions (T&amp;D) old'!$B$103,Model!$AM$2699)</f>
        <v>-0.04237672415</v>
      </c>
      <c r="AV2790" s="373">
        <f>IPMT('Assumptions (T&amp;D) old'!$B$100,Model!AF$1,'Assumptions (T&amp;D) old'!$B$103,Model!$AM$2699)</f>
        <v>-0.03713229321</v>
      </c>
      <c r="AW2790" s="373">
        <f>IPMT('Assumptions (T&amp;D) old'!$B$100,Model!AG$1,'Assumptions (T&amp;D) old'!$B$103,Model!$AM$2699)</f>
        <v>-0.0316387518</v>
      </c>
      <c r="AX2790" s="373">
        <f>IPMT('Assumptions (T&amp;D) old'!$B$100,Model!AH$1,'Assumptions (T&amp;D) old'!$B$103,Model!$AM$2699)</f>
        <v>-0.02588426717</v>
      </c>
      <c r="AY2790" s="373">
        <f>IPMT('Assumptions (T&amp;D) old'!$B$100,Model!AI$1,'Assumptions (T&amp;D) old'!$B$103,Model!$AM$2699)</f>
        <v>-0.01985644452</v>
      </c>
      <c r="AZ2790" s="373">
        <f>IPMT('Assumptions (T&amp;D) old'!$B$100,Model!AJ$1,'Assumptions (T&amp;D) old'!$B$103,Model!$AM$2699)</f>
        <v>-0.01354230029</v>
      </c>
      <c r="BA2790" s="373">
        <f>IPMT('Assumptions (T&amp;D) old'!$B$100,Model!AK$1,'Assumptions (T&amp;D) old'!$B$103,Model!$AM$2699)</f>
        <v>-0.006928234215</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-0.07868024757</v>
      </c>
      <c r="AO2791" s="373">
        <f>IPMT('Assumptions (T&amp;D) old'!$B$100,Model!X$1,'Assumptions (T&amp;D) old'!$B$103,Model!$AN$2699)</f>
        <v>-0.07496487702</v>
      </c>
      <c r="AP2791" s="373">
        <f>IPMT('Assumptions (T&amp;D) old'!$B$100,Model!Y$1,'Assumptions (T&amp;D) old'!$B$103,Model!$AN$2699)</f>
        <v>-0.07107302638</v>
      </c>
      <c r="AQ2791" s="373">
        <f>IPMT('Assumptions (T&amp;D) old'!$B$100,Model!Z$1,'Assumptions (T&amp;D) old'!$B$103,Model!$AN$2699)</f>
        <v>-0.06699631282</v>
      </c>
      <c r="AR2791" s="373">
        <f>IPMT('Assumptions (T&amp;D) old'!$B$100,Model!AA$1,'Assumptions (T&amp;D) old'!$B$103,Model!$AN$2699)</f>
        <v>-0.06272595538</v>
      </c>
      <c r="AS2791" s="373">
        <f>IPMT('Assumptions (T&amp;D) old'!$B$100,Model!AB$1,'Assumptions (T&amp;D) old'!$B$103,Model!$AN$2699)</f>
        <v>-0.05825275595</v>
      </c>
      <c r="AT2791" s="373">
        <f>IPMT('Assumptions (T&amp;D) old'!$B$100,Model!AC$1,'Assumptions (T&amp;D) old'!$B$103,Model!$AN$2699)</f>
        <v>-0.05356707955</v>
      </c>
      <c r="AU2791" s="373">
        <f>IPMT('Assumptions (T&amp;D) old'!$B$100,Model!AD$1,'Assumptions (T&amp;D) old'!$B$103,Model!$AN$2699)</f>
        <v>-0.04865883353</v>
      </c>
      <c r="AV2791" s="373">
        <f>IPMT('Assumptions (T&amp;D) old'!$B$100,Model!AE$1,'Assumptions (T&amp;D) old'!$B$103,Model!$AN$2699)</f>
        <v>-0.04351744582</v>
      </c>
      <c r="AW2791" s="373">
        <f>IPMT('Assumptions (T&amp;D) old'!$B$100,Model!AF$1,'Assumptions (T&amp;D) old'!$B$103,Model!$AN$2699)</f>
        <v>-0.03813184219</v>
      </c>
      <c r="AX2791" s="373">
        <f>IPMT('Assumptions (T&amp;D) old'!$B$100,Model!AG$1,'Assumptions (T&amp;D) old'!$B$103,Model!$AN$2699)</f>
        <v>-0.03249042238</v>
      </c>
      <c r="AY2791" s="373">
        <f>IPMT('Assumptions (T&amp;D) old'!$B$100,Model!AH$1,'Assumptions (T&amp;D) old'!$B$103,Model!$AN$2699)</f>
        <v>-0.02658103514</v>
      </c>
      <c r="AZ2791" s="373">
        <f>IPMT('Assumptions (T&amp;D) old'!$B$100,Model!AI$1,'Assumptions (T&amp;D) old'!$B$103,Model!$AN$2699)</f>
        <v>-0.02039095201</v>
      </c>
      <c r="BA2791" s="373">
        <f>IPMT('Assumptions (T&amp;D) old'!$B$100,Model!AJ$1,'Assumptions (T&amp;D) old'!$B$103,Model!$AN$2699)</f>
        <v>-0.01390683992</v>
      </c>
      <c r="BB2791" s="373">
        <f>IPMT('Assumptions (T&amp;D) old'!$B$100,Model!AK$1,'Assumptions (T&amp;D) old'!$B$103,Model!$AN$2699)</f>
        <v>-0.007114732511</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-0.08079426938</v>
      </c>
      <c r="AP2792" s="373">
        <f>IPMT('Assumptions (T&amp;D) old'!$B$100,Model!X$1,'Assumptions (T&amp;D) old'!$B$103,Model!$AO$2699)</f>
        <v>-0.07697907232</v>
      </c>
      <c r="AQ2792" s="373">
        <f>IPMT('Assumptions (T&amp;D) old'!$B$100,Model!Y$1,'Assumptions (T&amp;D) old'!$B$103,Model!$AO$2699)</f>
        <v>-0.07298265341</v>
      </c>
      <c r="AR2792" s="373">
        <f>IPMT('Assumptions (T&amp;D) old'!$B$100,Model!Z$1,'Assumptions (T&amp;D) old'!$B$103,Model!$AO$2699)</f>
        <v>-0.0687964046</v>
      </c>
      <c r="AS2792" s="373">
        <f>IPMT('Assumptions (T&amp;D) old'!$B$100,Model!AA$1,'Assumptions (T&amp;D) old'!$B$103,Model!$AO$2699)</f>
        <v>-0.06441130897</v>
      </c>
      <c r="AT2792" s="373">
        <f>IPMT('Assumptions (T&amp;D) old'!$B$100,Model!AB$1,'Assumptions (T&amp;D) old'!$B$103,Model!$AO$2699)</f>
        <v>-0.05981792129</v>
      </c>
      <c r="AU2792" s="373">
        <f>IPMT('Assumptions (T&amp;D) old'!$B$100,Model!AC$1,'Assumptions (T&amp;D) old'!$B$103,Model!$AO$2699)</f>
        <v>-0.0550063477</v>
      </c>
      <c r="AV2792" s="373">
        <f>IPMT('Assumptions (T&amp;D) old'!$B$100,Model!AD$1,'Assumptions (T&amp;D) old'!$B$103,Model!$AO$2699)</f>
        <v>-0.04996622437</v>
      </c>
      <c r="AW2792" s="373">
        <f>IPMT('Assumptions (T&amp;D) old'!$B$100,Model!AE$1,'Assumptions (T&amp;D) old'!$B$103,Model!$AO$2699)</f>
        <v>-0.04468669518</v>
      </c>
      <c r="AX2792" s="373">
        <f>IPMT('Assumptions (T&amp;D) old'!$B$100,Model!AF$1,'Assumptions (T&amp;D) old'!$B$103,Model!$AO$2699)</f>
        <v>-0.03915638835</v>
      </c>
      <c r="AY2792" s="373">
        <f>IPMT('Assumptions (T&amp;D) old'!$B$100,Model!AG$1,'Assumptions (T&amp;D) old'!$B$103,Model!$AO$2699)</f>
        <v>-0.03336339195</v>
      </c>
      <c r="AZ2792" s="373">
        <f>IPMT('Assumptions (T&amp;D) old'!$B$100,Model!AH$1,'Assumptions (T&amp;D) old'!$B$103,Model!$AO$2699)</f>
        <v>-0.02729522822</v>
      </c>
      <c r="BA2792" s="373">
        <f>IPMT('Assumptions (T&amp;D) old'!$B$100,Model!AI$1,'Assumptions (T&amp;D) old'!$B$103,Model!$AO$2699)</f>
        <v>-0.02093882671</v>
      </c>
      <c r="BB2792" s="373">
        <f>IPMT('Assumptions (T&amp;D) old'!$B$100,Model!AJ$1,'Assumptions (T&amp;D) old'!$B$103,Model!$AO$2699)</f>
        <v>-0.01428049613</v>
      </c>
      <c r="BC2792" s="373">
        <f>IPMT('Assumptions (T&amp;D) old'!$B$100,Model!AK$1,'Assumptions (T&amp;D) old'!$B$103,Model!$AO$2699)</f>
        <v>-0.007305894844</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-0.08296110256</v>
      </c>
      <c r="AQ2793" s="373">
        <f>IPMT('Assumptions (T&amp;D) old'!$B$100,Model!X$1,'Assumptions (T&amp;D) old'!$B$103,Model!$AP$2699)</f>
        <v>-0.07904358518</v>
      </c>
      <c r="AR2793" s="373">
        <f>IPMT('Assumptions (T&amp;D) old'!$B$100,Model!Y$1,'Assumptions (T&amp;D) old'!$B$103,Model!$AP$2699)</f>
        <v>-0.07493998573</v>
      </c>
      <c r="AS2793" s="373">
        <f>IPMT('Assumptions (T&amp;D) old'!$B$100,Model!Z$1,'Assumptions (T&amp;D) old'!$B$103,Model!$AP$2699)</f>
        <v>-0.07064146531</v>
      </c>
      <c r="AT2793" s="373">
        <f>IPMT('Assumptions (T&amp;D) old'!$B$100,Model!AA$1,'Assumptions (T&amp;D) old'!$B$103,Model!$AP$2699)</f>
        <v>-0.06613876516</v>
      </c>
      <c r="AU2793" s="373">
        <f>IPMT('Assumptions (T&amp;D) old'!$B$100,Model!AB$1,'Assumptions (T&amp;D) old'!$B$103,Model!$AP$2699)</f>
        <v>-0.06142218676</v>
      </c>
      <c r="AV2793" s="373">
        <f>IPMT('Assumptions (T&amp;D) old'!$B$100,Model!AC$1,'Assumptions (T&amp;D) old'!$B$103,Model!$AP$2699)</f>
        <v>-0.05648157089</v>
      </c>
      <c r="AW2793" s="373">
        <f>IPMT('Assumptions (T&amp;D) old'!$B$100,Model!AD$1,'Assumptions (T&amp;D) old'!$B$103,Model!$AP$2699)</f>
        <v>-0.05130627576</v>
      </c>
      <c r="AX2793" s="373">
        <f>IPMT('Assumptions (T&amp;D) old'!$B$100,Model!AE$1,'Assumptions (T&amp;D) old'!$B$103,Model!$AP$2699)</f>
        <v>-0.04588515411</v>
      </c>
      <c r="AY2793" s="373">
        <f>IPMT('Assumptions (T&amp;D) old'!$B$100,Model!AF$1,'Assumptions (T&amp;D) old'!$B$103,Model!$AP$2699)</f>
        <v>-0.04020652919</v>
      </c>
      <c r="AZ2793" s="373">
        <f>IPMT('Assumptions (T&amp;D) old'!$B$100,Model!AG$1,'Assumptions (T&amp;D) old'!$B$103,Model!$AP$2699)</f>
        <v>-0.03425816958</v>
      </c>
      <c r="BA2793" s="373">
        <f>IPMT('Assumptions (T&amp;D) old'!$B$100,Model!AH$1,'Assumptions (T&amp;D) old'!$B$103,Model!$AP$2699)</f>
        <v>-0.02802726289</v>
      </c>
      <c r="BB2793" s="373">
        <f>IPMT('Assumptions (T&amp;D) old'!$B$100,Model!AI$1,'Assumptions (T&amp;D) old'!$B$103,Model!$AP$2699)</f>
        <v>-0.02150038813</v>
      </c>
      <c r="BC2793" s="373">
        <f>IPMT('Assumptions (T&amp;D) old'!$B$100,Model!AJ$1,'Assumptions (T&amp;D) old'!$B$103,Model!$AP$2699)</f>
        <v>-0.01466348682</v>
      </c>
      <c r="BD2793" s="373">
        <f>IPMT('Assumptions (T&amp;D) old'!$B$100,Model!AK$1,'Assumptions (T&amp;D) old'!$B$103,Model!$AP$2699)</f>
        <v>-0.007501832693</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-0.08518200852</v>
      </c>
      <c r="AR2794" s="373">
        <f>IPMT('Assumptions (T&amp;D) old'!$B$100,Model!X$1,'Assumptions (T&amp;D) old'!$B$103,Model!$AQ$2699)</f>
        <v>-0.08115961744</v>
      </c>
      <c r="AS2794" s="373">
        <f>IPMT('Assumptions (T&amp;D) old'!$B$100,Model!Y$1,'Assumptions (T&amp;D) old'!$B$103,Model!$AQ$2699)</f>
        <v>-0.07694616279</v>
      </c>
      <c r="AT2794" s="373">
        <f>IPMT('Assumptions (T&amp;D) old'!$B$100,Model!Z$1,'Assumptions (T&amp;D) old'!$B$103,Model!$AQ$2699)</f>
        <v>-0.07253256905</v>
      </c>
      <c r="AU2794" s="373">
        <f>IPMT('Assumptions (T&amp;D) old'!$B$100,Model!AA$1,'Assumptions (T&amp;D) old'!$B$103,Model!$AQ$2699)</f>
        <v>-0.0679093296</v>
      </c>
      <c r="AV2794" s="373">
        <f>IPMT('Assumptions (T&amp;D) old'!$B$100,Model!AB$1,'Assumptions (T&amp;D) old'!$B$103,Model!$AQ$2699)</f>
        <v>-0.06306648628</v>
      </c>
      <c r="AW2794" s="373">
        <f>IPMT('Assumptions (T&amp;D) old'!$B$100,Model!AC$1,'Assumptions (T&amp;D) old'!$B$103,Model!$AQ$2699)</f>
        <v>-0.0579936079</v>
      </c>
      <c r="AX2794" s="373">
        <f>IPMT('Assumptions (T&amp;D) old'!$B$100,Model!AD$1,'Assumptions (T&amp;D) old'!$B$103,Model!$AQ$2699)</f>
        <v>-0.05267976779</v>
      </c>
      <c r="AY2794" s="373">
        <f>IPMT('Assumptions (T&amp;D) old'!$B$100,Model!AE$1,'Assumptions (T&amp;D) old'!$B$103,Model!$AQ$2699)</f>
        <v>-0.04711352029</v>
      </c>
      <c r="AZ2794" s="373">
        <f>IPMT('Assumptions (T&amp;D) old'!$B$100,Model!AF$1,'Assumptions (T&amp;D) old'!$B$103,Model!$AQ$2699)</f>
        <v>-0.04128287602</v>
      </c>
      <c r="BA2794" s="373">
        <f>IPMT('Assumptions (T&amp;D) old'!$B$100,Model!AG$1,'Assumptions (T&amp;D) old'!$B$103,Model!$AQ$2699)</f>
        <v>-0.03517527616</v>
      </c>
      <c r="BB2794" s="373">
        <f>IPMT('Assumptions (T&amp;D) old'!$B$100,Model!AH$1,'Assumptions (T&amp;D) old'!$B$103,Model!$AQ$2699)</f>
        <v>-0.02877756529</v>
      </c>
      <c r="BC2794" s="373">
        <f>IPMT('Assumptions (T&amp;D) old'!$B$100,Model!AI$1,'Assumptions (T&amp;D) old'!$B$103,Model!$AQ$2699)</f>
        <v>-0.02207596317</v>
      </c>
      <c r="BD2794" s="373">
        <f>IPMT('Assumptions (T&amp;D) old'!$B$100,Model!AJ$1,'Assumptions (T&amp;D) old'!$B$103,Model!$AQ$2699)</f>
        <v>-0.01505603494</v>
      </c>
      <c r="BE2794" s="373">
        <f>IPMT('Assumptions (T&amp;D) old'!$B$100,Model!AK$1,'Assumptions (T&amp;D) old'!$B$103,Model!$AQ$2699)</f>
        <v>-0.007702660122</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-0.08745827788</v>
      </c>
      <c r="AS2795" s="373">
        <f>IPMT('Assumptions (T&amp;D) old'!$B$100,Model!X$1,'Assumptions (T&amp;D) old'!$B$103,Model!$AR$2699)</f>
        <v>-0.08332839878</v>
      </c>
      <c r="AT2795" s="373">
        <f>IPMT('Assumptions (T&amp;D) old'!$B$100,Model!Y$1,'Assumptions (T&amp;D) old'!$B$103,Model!$AR$2699)</f>
        <v>-0.07900235043</v>
      </c>
      <c r="AU2795" s="373">
        <f>IPMT('Assumptions (T&amp;D) old'!$B$100,Model!Z$1,'Assumptions (T&amp;D) old'!$B$103,Model!$AR$2699)</f>
        <v>-0.07447081478</v>
      </c>
      <c r="AV2795" s="373">
        <f>IPMT('Assumptions (T&amp;D) old'!$B$100,Model!AA$1,'Assumptions (T&amp;D) old'!$B$103,Model!$AR$2699)</f>
        <v>-0.06972403119</v>
      </c>
      <c r="AW2795" s="373">
        <f>IPMT('Assumptions (T&amp;D) old'!$B$100,Model!AB$1,'Assumptions (T&amp;D) old'!$B$103,Model!$AR$2699)</f>
        <v>-0.06475177538</v>
      </c>
      <c r="AX2795" s="373">
        <f>IPMT('Assumptions (T&amp;D) old'!$B$100,Model!AC$1,'Assumptions (T&amp;D) old'!$B$103,Model!$AR$2699)</f>
        <v>-0.05954333741</v>
      </c>
      <c r="AY2795" s="373">
        <f>IPMT('Assumptions (T&amp;D) old'!$B$100,Model!AD$1,'Assumptions (T&amp;D) old'!$B$103,Model!$AR$2699)</f>
        <v>-0.05408749865</v>
      </c>
      <c r="AZ2795" s="373">
        <f>IPMT('Assumptions (T&amp;D) old'!$B$100,Model!AE$1,'Assumptions (T&amp;D) old'!$B$103,Model!$AR$2699)</f>
        <v>-0.04837250754</v>
      </c>
      <c r="BA2795" s="373">
        <f>IPMT('Assumptions (T&amp;D) old'!$B$100,Model!AF$1,'Assumptions (T&amp;D) old'!$B$103,Model!$AR$2699)</f>
        <v>-0.04238605435</v>
      </c>
      <c r="BB2795" s="373">
        <f>IPMT('Assumptions (T&amp;D) old'!$B$100,Model!AG$1,'Assumptions (T&amp;D) old'!$B$103,Model!$AR$2699)</f>
        <v>-0.03611524464</v>
      </c>
      <c r="BC2795" s="373">
        <f>IPMT('Assumptions (T&amp;D) old'!$B$100,Model!AH$1,'Assumptions (T&amp;D) old'!$B$103,Model!$AR$2699)</f>
        <v>-0.02954657147</v>
      </c>
      <c r="BD2795" s="373">
        <f>IPMT('Assumptions (T&amp;D) old'!$B$100,Model!AI$1,'Assumptions (T&amp;D) old'!$B$103,Model!$AR$2699)</f>
        <v>-0.02266588632</v>
      </c>
      <c r="BE2795" s="373">
        <f>IPMT('Assumptions (T&amp;D) old'!$B$100,Model!AJ$1,'Assumptions (T&amp;D) old'!$B$103,Model!$AR$2699)</f>
        <v>-0.01545836862</v>
      </c>
      <c r="BF2795" s="373">
        <f>IPMT('Assumptions (T&amp;D) old'!$B$100,Model!AK$1,'Assumptions (T&amp;D) old'!$B$103,Model!$AR$2699)</f>
        <v>-0.007908493837</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-0.08979123116</v>
      </c>
      <c r="AT2796" s="373">
        <f>IPMT('Assumptions (T&amp;D) old'!$B$100,Model!X$1,'Assumptions (T&amp;D) old'!$B$103,Model!$AS$2699)</f>
        <v>-0.08555118737</v>
      </c>
      <c r="AU2796" s="373">
        <f>IPMT('Assumptions (T&amp;D) old'!$B$100,Model!Y$1,'Assumptions (T&amp;D) old'!$B$103,Model!$AS$2699)</f>
        <v>-0.08110974149</v>
      </c>
      <c r="AV2796" s="373">
        <f>IPMT('Assumptions (T&amp;D) old'!$B$100,Model!Z$1,'Assumptions (T&amp;D) old'!$B$103,Model!$AS$2699)</f>
        <v>-0.07645732694</v>
      </c>
      <c r="AW2796" s="373">
        <f>IPMT('Assumptions (T&amp;D) old'!$B$100,Model!AA$1,'Assumptions (T&amp;D) old'!$B$103,Model!$AS$2699)</f>
        <v>-0.07158392269</v>
      </c>
      <c r="AX2796" s="373">
        <f>IPMT('Assumptions (T&amp;D) old'!$B$100,Model!AB$1,'Assumptions (T&amp;D) old'!$B$103,Model!$AS$2699)</f>
        <v>-0.06647903174</v>
      </c>
      <c r="AY2796" s="373">
        <f>IPMT('Assumptions (T&amp;D) old'!$B$100,Model!AC$1,'Assumptions (T&amp;D) old'!$B$103,Model!$AS$2699)</f>
        <v>-0.06113165847</v>
      </c>
      <c r="AZ2796" s="373">
        <f>IPMT('Assumptions (T&amp;D) old'!$B$100,Model!AD$1,'Assumptions (T&amp;D) old'!$B$103,Model!$AS$2699)</f>
        <v>-0.05553028498</v>
      </c>
      <c r="BA2796" s="373">
        <f>IPMT('Assumptions (T&amp;D) old'!$B$100,Model!AE$1,'Assumptions (T&amp;D) old'!$B$103,Model!$AS$2699)</f>
        <v>-0.04966284624</v>
      </c>
      <c r="BB2796" s="373">
        <f>IPMT('Assumptions (T&amp;D) old'!$B$100,Model!AF$1,'Assumptions (T&amp;D) old'!$B$103,Model!$AS$2699)</f>
        <v>-0.04351670416</v>
      </c>
      <c r="BC2796" s="373">
        <f>IPMT('Assumptions (T&amp;D) old'!$B$100,Model!AG$1,'Assumptions (T&amp;D) old'!$B$103,Model!$AS$2699)</f>
        <v>-0.03707862033</v>
      </c>
      <c r="BD2796" s="373">
        <f>IPMT('Assumptions (T&amp;D) old'!$B$100,Model!AH$1,'Assumptions (T&amp;D) old'!$B$103,Model!$AS$2699)</f>
        <v>-0.03033472752</v>
      </c>
      <c r="BE2796" s="373">
        <f>IPMT('Assumptions (T&amp;D) old'!$B$100,Model!AI$1,'Assumptions (T&amp;D) old'!$B$103,Model!$AS$2699)</f>
        <v>-0.0232704998</v>
      </c>
      <c r="BF2796" s="373">
        <f>IPMT('Assumptions (T&amp;D) old'!$B$100,Model!AJ$1,'Assumptions (T&amp;D) old'!$B$103,Model!$AS$2699)</f>
        <v>-0.01587072126</v>
      </c>
      <c r="BG2796" s="373">
        <f>IPMT('Assumptions (T&amp;D) old'!$B$100,Model!AK$1,'Assumptions (T&amp;D) old'!$B$103,Model!$AS$2699)</f>
        <v>-0.008119453247</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-0.09218221945</v>
      </c>
      <c r="AU2797" s="373">
        <f>IPMT('Assumptions (T&amp;D) old'!$B$100,Model!X$1,'Assumptions (T&amp;D) old'!$B$103,Model!$AT$2699)</f>
        <v>-0.08782927048</v>
      </c>
      <c r="AV2797" s="373">
        <f>IPMT('Assumptions (T&amp;D) old'!$B$100,Model!Y$1,'Assumptions (T&amp;D) old'!$B$103,Model!$AT$2699)</f>
        <v>-0.08326955642</v>
      </c>
      <c r="AW2797" s="373">
        <f>IPMT('Assumptions (T&amp;D) old'!$B$100,Model!Z$1,'Assumptions (T&amp;D) old'!$B$103,Model!$AT$2699)</f>
        <v>-0.07849325596</v>
      </c>
      <c r="AX2797" s="373">
        <f>IPMT('Assumptions (T&amp;D) old'!$B$100,Model!AA$1,'Assumptions (T&amp;D) old'!$B$103,Model!$AT$2699)</f>
        <v>-0.07349008122</v>
      </c>
      <c r="AY2797" s="373">
        <f>IPMT('Assumptions (T&amp;D) old'!$B$100,Model!AB$1,'Assumptions (T&amp;D) old'!$B$103,Model!$AT$2699)</f>
        <v>-0.06824925567</v>
      </c>
      <c r="AZ2797" s="373">
        <f>IPMT('Assumptions (T&amp;D) old'!$B$100,Model!AC$1,'Assumptions (T&amp;D) old'!$B$103,Model!$AT$2699)</f>
        <v>-0.06275949092</v>
      </c>
      <c r="BA2797" s="373">
        <f>IPMT('Assumptions (T&amp;D) old'!$B$100,Model!AD$1,'Assumptions (T&amp;D) old'!$B$103,Model!$AT$2699)</f>
        <v>-0.05700896234</v>
      </c>
      <c r="BB2797" s="373">
        <f>IPMT('Assumptions (T&amp;D) old'!$B$100,Model!AE$1,'Assumptions (T&amp;D) old'!$B$103,Model!$AT$2699)</f>
        <v>-0.05098528365</v>
      </c>
      <c r="BC2797" s="373">
        <f>IPMT('Assumptions (T&amp;D) old'!$B$100,Model!AF$1,'Assumptions (T&amp;D) old'!$B$103,Model!$AT$2699)</f>
        <v>-0.04467548023</v>
      </c>
      <c r="BD2797" s="373">
        <f>IPMT('Assumptions (T&amp;D) old'!$B$100,Model!AG$1,'Assumptions (T&amp;D) old'!$B$103,Model!$AT$2699)</f>
        <v>-0.03806596114</v>
      </c>
      <c r="BE2797" s="373">
        <f>IPMT('Assumptions (T&amp;D) old'!$B$100,Model!AH$1,'Assumptions (T&amp;D) old'!$B$103,Model!$AT$2699)</f>
        <v>-0.03114248989</v>
      </c>
      <c r="BF2797" s="373">
        <f>IPMT('Assumptions (T&amp;D) old'!$B$100,Model!AI$1,'Assumptions (T&amp;D) old'!$B$103,Model!$AT$2699)</f>
        <v>-0.02389015376</v>
      </c>
      <c r="BG2797" s="373">
        <f>IPMT('Assumptions (T&amp;D) old'!$B$100,Model!AJ$1,'Assumptions (T&amp;D) old'!$B$103,Model!$AT$2699)</f>
        <v>-0.01629333167</v>
      </c>
      <c r="BH2797" s="373">
        <f>IPMT('Assumptions (T&amp;D) old'!$B$100,Model!AK$1,'Assumptions (T&amp;D) old'!$B$103,Model!$AT$2699)</f>
        <v>-0.008335660524</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-0.09836230026</v>
      </c>
      <c r="AV2798" s="373">
        <f>IPMT('Assumptions (T&amp;D) old'!$B$100,Model!X$1,'Assumptions (T&amp;D) old'!$B$103,Model!$AU$2699)</f>
        <v>-0.09371752086</v>
      </c>
      <c r="AW2798" s="373">
        <f>IPMT('Assumptions (T&amp;D) old'!$B$100,Model!Y$1,'Assumptions (T&amp;D) old'!$B$103,Model!$AU$2699)</f>
        <v>-0.08885211444</v>
      </c>
      <c r="AX2798" s="373">
        <f>IPMT('Assumptions (T&amp;D) old'!$B$100,Model!Z$1,'Assumptions (T&amp;D) old'!$B$103,Model!$AU$2699)</f>
        <v>-0.08375560121</v>
      </c>
      <c r="AY2798" s="373">
        <f>IPMT('Assumptions (T&amp;D) old'!$B$100,Model!AA$1,'Assumptions (T&amp;D) old'!$B$103,Model!$AU$2699)</f>
        <v>-0.0784170036</v>
      </c>
      <c r="AZ2798" s="373">
        <f>IPMT('Assumptions (T&amp;D) old'!$B$100,Model!AB$1,'Assumptions (T&amp;D) old'!$B$103,Model!$AU$2699)</f>
        <v>-0.07282482261</v>
      </c>
      <c r="BA2798" s="373">
        <f>IPMT('Assumptions (T&amp;D) old'!$B$100,Model!AC$1,'Assumptions (T&amp;D) old'!$B$103,Model!$AU$2699)</f>
        <v>-0.06696701302</v>
      </c>
      <c r="BB2798" s="373">
        <f>IPMT('Assumptions (T&amp;D) old'!$B$100,Model!AD$1,'Assumptions (T&amp;D) old'!$B$103,Model!$AU$2699)</f>
        <v>-0.06083095747</v>
      </c>
      <c r="BC2798" s="373">
        <f>IPMT('Assumptions (T&amp;D) old'!$B$100,Model!AE$1,'Assumptions (T&amp;D) old'!$B$103,Model!$AU$2699)</f>
        <v>-0.05440343929</v>
      </c>
      <c r="BD2798" s="373">
        <f>IPMT('Assumptions (T&amp;D) old'!$B$100,Model!AF$1,'Assumptions (T&amp;D) old'!$B$103,Model!$AU$2699)</f>
        <v>-0.04767061399</v>
      </c>
      <c r="BE2798" s="373">
        <f>IPMT('Assumptions (T&amp;D) old'!$B$100,Model!AG$1,'Assumptions (T&amp;D) old'!$B$103,Model!$AU$2699)</f>
        <v>-0.04061797949</v>
      </c>
      <c r="BF2798" s="373">
        <f>IPMT('Assumptions (T&amp;D) old'!$B$100,Model!AH$1,'Assumptions (T&amp;D) old'!$B$103,Model!$AU$2699)</f>
        <v>-0.03323034485</v>
      </c>
      <c r="BG2798" s="373">
        <f>IPMT('Assumptions (T&amp;D) old'!$B$100,Model!AI$1,'Assumptions (T&amp;D) old'!$B$103,Model!$AU$2699)</f>
        <v>-0.02549179757</v>
      </c>
      <c r="BH2798" s="373">
        <f>IPMT('Assumptions (T&amp;D) old'!$B$100,Model!AJ$1,'Assumptions (T&amp;D) old'!$B$103,Model!$AU$2699)</f>
        <v>-0.01738566929</v>
      </c>
      <c r="BI2798" s="373">
        <f>IPMT('Assumptions (T&amp;D) old'!$B$100,Model!AK$1,'Assumptions (T&amp;D) old'!$B$103,Model!$AU$2699)</f>
        <v>-0.008894499918</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-0.09714386234</v>
      </c>
      <c r="AW2799" s="373">
        <f>IPMT('Assumptions (T&amp;D) old'!$B$100,Model!X$1,'Assumptions (T&amp;D) old'!$B$103,Model!$AV$2699)</f>
        <v>-0.09255661896</v>
      </c>
      <c r="AX2799" s="373">
        <f>IPMT('Assumptions (T&amp;D) old'!$B$100,Model!Y$1,'Assumptions (T&amp;D) old'!$B$103,Model!$AV$2699)</f>
        <v>-0.08775148152</v>
      </c>
      <c r="AY2799" s="373">
        <f>IPMT('Assumptions (T&amp;D) old'!$B$100,Model!Z$1,'Assumptions (T&amp;D) old'!$B$103,Model!$AV$2699)</f>
        <v>-0.08271810005</v>
      </c>
      <c r="AZ2799" s="373">
        <f>IPMT('Assumptions (T&amp;D) old'!$B$100,Model!AA$1,'Assumptions (T&amp;D) old'!$B$103,Model!$AV$2699)</f>
        <v>-0.07744563296</v>
      </c>
      <c r="BA2799" s="373">
        <f>IPMT('Assumptions (T&amp;D) old'!$B$100,Model!AB$1,'Assumptions (T&amp;D) old'!$B$103,Model!$AV$2699)</f>
        <v>-0.07192272368</v>
      </c>
      <c r="BB2799" s="373">
        <f>IPMT('Assumptions (T&amp;D) old'!$B$100,Model!AC$1,'Assumptions (T&amp;D) old'!$B$103,Model!$AV$2699)</f>
        <v>-0.06613747621</v>
      </c>
      <c r="BC2799" s="373">
        <f>IPMT('Assumptions (T&amp;D) old'!$B$100,Model!AD$1,'Assumptions (T&amp;D) old'!$B$103,Model!$AV$2699)</f>
        <v>-0.06007742949</v>
      </c>
      <c r="BD2799" s="373">
        <f>IPMT('Assumptions (T&amp;D) old'!$B$100,Model!AE$1,'Assumptions (T&amp;D) old'!$B$103,Model!$AV$2699)</f>
        <v>-0.05372953055</v>
      </c>
      <c r="BE2799" s="373">
        <f>IPMT('Assumptions (T&amp;D) old'!$B$100,Model!AF$1,'Assumptions (T&amp;D) old'!$B$103,Model!$AV$2699)</f>
        <v>-0.04708010641</v>
      </c>
      <c r="BF2799" s="373">
        <f>IPMT('Assumptions (T&amp;D) old'!$B$100,Model!AG$1,'Assumptions (T&amp;D) old'!$B$103,Model!$AV$2699)</f>
        <v>-0.04011483462</v>
      </c>
      <c r="BG2799" s="373">
        <f>IPMT('Assumptions (T&amp;D) old'!$B$100,Model!AH$1,'Assumptions (T&amp;D) old'!$B$103,Model!$AV$2699)</f>
        <v>-0.03281871243</v>
      </c>
      <c r="BH2799" s="373">
        <f>IPMT('Assumptions (T&amp;D) old'!$B$100,Model!AI$1,'Assumptions (T&amp;D) old'!$B$103,Model!$AV$2699)</f>
        <v>-0.02517602443</v>
      </c>
      <c r="BI2799" s="373">
        <f>IPMT('Assumptions (T&amp;D) old'!$B$100,Model!AJ$1,'Assumptions (T&amp;D) old'!$B$103,Model!$AV$2699)</f>
        <v>-0.01717030874</v>
      </c>
      <c r="BJ2799" s="373">
        <f>IPMT('Assumptions (T&amp;D) old'!$B$100,Model!AK$1,'Assumptions (T&amp;D) old'!$B$103,Model!$AV$2699)</f>
        <v>-0.008784321567</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-0.09971737823</v>
      </c>
      <c r="AX2800" s="373">
        <f>IPMT('Assumptions (T&amp;D) old'!$B$100,Model!X$1,'Assumptions (T&amp;D) old'!$B$103,Model!$AW$2699)</f>
        <v>-0.09500861051</v>
      </c>
      <c r="AY2800" s="373">
        <f>IPMT('Assumptions (T&amp;D) old'!$B$100,Model!Y$1,'Assumptions (T&amp;D) old'!$B$103,Model!$AW$2699)</f>
        <v>-0.09007617632</v>
      </c>
      <c r="AZ2800" s="373">
        <f>IPMT('Assumptions (T&amp;D) old'!$B$100,Model!Z$1,'Assumptions (T&amp;D) old'!$B$103,Model!$AW$2699)</f>
        <v>-0.08490945151</v>
      </c>
      <c r="BA2800" s="373">
        <f>IPMT('Assumptions (T&amp;D) old'!$B$100,Model!AA$1,'Assumptions (T&amp;D) old'!$B$103,Model!$AW$2699)</f>
        <v>-0.07949730727</v>
      </c>
      <c r="BB2800" s="373">
        <f>IPMT('Assumptions (T&amp;D) old'!$B$100,Model!AB$1,'Assumptions (T&amp;D) old'!$B$103,Model!$AW$2699)</f>
        <v>-0.07382808618</v>
      </c>
      <c r="BC2800" s="373">
        <f>IPMT('Assumptions (T&amp;D) old'!$B$100,Model!AC$1,'Assumptions (T&amp;D) old'!$B$103,Model!$AW$2699)</f>
        <v>-0.06788957709</v>
      </c>
      <c r="BD2800" s="373">
        <f>IPMT('Assumptions (T&amp;D) old'!$B$100,Model!AD$1,'Assumptions (T&amp;D) old'!$B$103,Model!$AW$2699)</f>
        <v>-0.06166898881</v>
      </c>
      <c r="BE2800" s="373">
        <f>IPMT('Assumptions (T&amp;D) old'!$B$100,Model!AE$1,'Assumptions (T&amp;D) old'!$B$103,Model!$AW$2699)</f>
        <v>-0.05515292259</v>
      </c>
      <c r="BF2800" s="373">
        <f>IPMT('Assumptions (T&amp;D) old'!$B$100,Model!AF$1,'Assumptions (T&amp;D) old'!$B$103,Model!$AW$2699)</f>
        <v>-0.04832734323</v>
      </c>
      <c r="BG2800" s="373">
        <f>IPMT('Assumptions (T&amp;D) old'!$B$100,Model!AG$1,'Assumptions (T&amp;D) old'!$B$103,Model!$AW$2699)</f>
        <v>-0.04117754885</v>
      </c>
      <c r="BH2800" s="373">
        <f>IPMT('Assumptions (T&amp;D) old'!$B$100,Model!AH$1,'Assumptions (T&amp;D) old'!$B$103,Model!$AW$2699)</f>
        <v>-0.03368813923</v>
      </c>
      <c r="BI2800" s="373">
        <f>IPMT('Assumptions (T&amp;D) old'!$B$100,Model!AI$1,'Assumptions (T&amp;D) old'!$B$103,Model!$AW$2699)</f>
        <v>-0.02584298266</v>
      </c>
      <c r="BJ2800" s="373">
        <f>IPMT('Assumptions (T&amp;D) old'!$B$100,Model!AJ$1,'Assumptions (T&amp;D) old'!$B$103,Model!$AW$2699)</f>
        <v>-0.01762518115</v>
      </c>
      <c r="BK2800" s="373">
        <f>IPMT('Assumptions (T&amp;D) old'!$B$100,Model!AK$1,'Assumptions (T&amp;D) old'!$B$103,Model!$AW$2699)</f>
        <v>-0.009017034068</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-0.1023546532</v>
      </c>
      <c r="AY2801" s="373">
        <f>IPMT('Assumptions (T&amp;D) old'!$B$100,Model!X$1,'Assumptions (T&amp;D) old'!$B$103,Model!$AX$2699)</f>
        <v>-0.09752135032</v>
      </c>
      <c r="AZ2801" s="373">
        <f>IPMT('Assumptions (T&amp;D) old'!$B$100,Model!Y$1,'Assumptions (T&amp;D) old'!$B$103,Model!$AX$2699)</f>
        <v>-0.0924584656</v>
      </c>
      <c r="BA2801" s="373">
        <f>IPMT('Assumptions (T&amp;D) old'!$B$100,Model!Z$1,'Assumptions (T&amp;D) old'!$B$103,Model!$AX$2699)</f>
        <v>-0.08715509386</v>
      </c>
      <c r="BB2801" s="373">
        <f>IPMT('Assumptions (T&amp;D) old'!$B$100,Model!AA$1,'Assumptions (T&amp;D) old'!$B$103,Model!$AX$2699)</f>
        <v>-0.08159981196</v>
      </c>
      <c r="BC2801" s="373">
        <f>IPMT('Assumptions (T&amp;D) old'!$B$100,Model!AB$1,'Assumptions (T&amp;D) old'!$B$103,Model!$AX$2699)</f>
        <v>-0.07578065417</v>
      </c>
      <c r="BD2801" s="373">
        <f>IPMT('Assumptions (T&amp;D) old'!$B$100,Model!AC$1,'Assumptions (T&amp;D) old'!$B$103,Model!$AX$2699)</f>
        <v>-0.06968508638</v>
      </c>
      <c r="BE2801" s="373">
        <f>IPMT('Assumptions (T&amp;D) old'!$B$100,Model!AD$1,'Assumptions (T&amp;D) old'!$B$103,Model!$AX$2699)</f>
        <v>-0.06329997913</v>
      </c>
      <c r="BF2801" s="373">
        <f>IPMT('Assumptions (T&amp;D) old'!$B$100,Model!AE$1,'Assumptions (T&amp;D) old'!$B$103,Model!$AX$2699)</f>
        <v>-0.05661157927</v>
      </c>
      <c r="BG2801" s="373">
        <f>IPMT('Assumptions (T&amp;D) old'!$B$100,Model!AF$1,'Assumptions (T&amp;D) old'!$B$103,Model!$AX$2699)</f>
        <v>-0.04960548043</v>
      </c>
      <c r="BH2801" s="373">
        <f>IPMT('Assumptions (T&amp;D) old'!$B$100,Model!AG$1,'Assumptions (T&amp;D) old'!$B$103,Model!$AX$2699)</f>
        <v>-0.04226659189</v>
      </c>
      <c r="BI2801" s="373">
        <f>IPMT('Assumptions (T&amp;D) old'!$B$100,Model!AH$1,'Assumptions (T&amp;D) old'!$B$103,Model!$AX$2699)</f>
        <v>-0.03457910615</v>
      </c>
      <c r="BJ2801" s="373">
        <f>IPMT('Assumptions (T&amp;D) old'!$B$100,Model!AI$1,'Assumptions (T&amp;D) old'!$B$103,Model!$AX$2699)</f>
        <v>-0.02652646483</v>
      </c>
      <c r="BK2801" s="373">
        <f>IPMT('Assumptions (T&amp;D) old'!$B$100,Model!AJ$1,'Assumptions (T&amp;D) old'!$B$103,Model!$AX$2699)</f>
        <v>-0.01809132305</v>
      </c>
      <c r="BL2801" s="373">
        <f>IPMT('Assumptions (T&amp;D) old'!$B$100,Model!AK$1,'Assumptions (T&amp;D) old'!$B$103,Model!$AX$2699)</f>
        <v>-0.009255512037</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-0.1050572017</v>
      </c>
      <c r="AZ2802" s="373">
        <f>IPMT('Assumptions (T&amp;D) old'!$B$100,Model!X$1,'Assumptions (T&amp;D) old'!$B$103,Model!$AY$2699)</f>
        <v>-0.1000962815</v>
      </c>
      <c r="BA2802" s="373">
        <f>IPMT('Assumptions (T&amp;D) old'!$B$100,Model!Y$1,'Assumptions (T&amp;D) old'!$B$103,Model!$AY$2699)</f>
        <v>-0.09489971753</v>
      </c>
      <c r="BB2802" s="373">
        <f>IPMT('Assumptions (T&amp;D) old'!$B$100,Model!Z$1,'Assumptions (T&amp;D) old'!$B$103,Model!$AY$2699)</f>
        <v>-0.08945631678</v>
      </c>
      <c r="BC2802" s="373">
        <f>IPMT('Assumptions (T&amp;D) old'!$B$100,Model!AA$1,'Assumptions (T&amp;D) old'!$B$103,Model!$AY$2699)</f>
        <v>-0.0837543545</v>
      </c>
      <c r="BD2802" s="373">
        <f>IPMT('Assumptions (T&amp;D) old'!$B$100,Model!AB$1,'Assumptions (T&amp;D) old'!$B$103,Model!$AY$2699)</f>
        <v>-0.07778154902</v>
      </c>
      <c r="BE2802" s="373">
        <f>IPMT('Assumptions (T&amp;D) old'!$B$100,Model!AC$1,'Assumptions (T&amp;D) old'!$B$103,Model!$AY$2699)</f>
        <v>-0.07152503527</v>
      </c>
      <c r="BF2802" s="373">
        <f>IPMT('Assumptions (T&amp;D) old'!$B$100,Model!AD$1,'Assumptions (T&amp;D) old'!$B$103,Model!$AY$2699)</f>
        <v>-0.06497133712</v>
      </c>
      <c r="BG2802" s="373">
        <f>IPMT('Assumptions (T&amp;D) old'!$B$100,Model!AE$1,'Assumptions (T&amp;D) old'!$B$103,Model!$AY$2699)</f>
        <v>-0.05810633831</v>
      </c>
      <c r="BH2802" s="373">
        <f>IPMT('Assumptions (T&amp;D) old'!$B$100,Model!AF$1,'Assumptions (T&amp;D) old'!$B$103,Model!$AY$2699)</f>
        <v>-0.05091525205</v>
      </c>
      <c r="BI2802" s="373">
        <f>IPMT('Assumptions (T&amp;D) old'!$B$100,Model!AG$1,'Assumptions (T&amp;D) old'!$B$103,Model!$AY$2699)</f>
        <v>-0.0433825892</v>
      </c>
      <c r="BJ2802" s="373">
        <f>IPMT('Assumptions (T&amp;D) old'!$B$100,Model!AH$1,'Assumptions (T&amp;D) old'!$B$103,Model!$AY$2699)</f>
        <v>-0.03549212486</v>
      </c>
      <c r="BK2802" s="373">
        <f>IPMT('Assumptions (T&amp;D) old'!$B$100,Model!AI$1,'Assumptions (T&amp;D) old'!$B$103,Model!$AY$2699)</f>
        <v>-0.02722686347</v>
      </c>
      <c r="BL2802" s="373">
        <f>IPMT('Assumptions (T&amp;D) old'!$B$100,Model!AJ$1,'Assumptions (T&amp;D) old'!$B$103,Model!$AY$2699)</f>
        <v>-0.01856900216</v>
      </c>
      <c r="BM2802" s="373">
        <f>IPMT('Assumptions (T&amp;D) old'!$B$100,Model!AK$1,'Assumptions (T&amp;D) old'!$B$103,Model!$AY$2699)</f>
        <v>-0.009499892435</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-0.1109024497</v>
      </c>
      <c r="BA2803" s="373">
        <f>IPMT('Assumptions (T&amp;D) old'!$B$100,Model!X$1,'Assumptions (T&amp;D) old'!$B$103,Model!$AZ$2699)</f>
        <v>-0.1056655102</v>
      </c>
      <c r="BB2803" s="373">
        <f>IPMT('Assumptions (T&amp;D) old'!$B$100,Model!Y$1,'Assumptions (T&amp;D) old'!$B$103,Model!$AZ$2699)</f>
        <v>-0.1001798161</v>
      </c>
      <c r="BC2803" s="373">
        <f>IPMT('Assumptions (T&amp;D) old'!$B$100,Model!Z$1,'Assumptions (T&amp;D) old'!$B$103,Model!$AZ$2699)</f>
        <v>-0.09443355153</v>
      </c>
      <c r="BD2803" s="373">
        <f>IPMT('Assumptions (T&amp;D) old'!$B$100,Model!AA$1,'Assumptions (T&amp;D) old'!$B$103,Model!$AZ$2699)</f>
        <v>-0.08841433939</v>
      </c>
      <c r="BE2803" s="373">
        <f>IPMT('Assumptions (T&amp;D) old'!$B$100,Model!AB$1,'Assumptions (T&amp;D) old'!$B$103,Model!$AZ$2699)</f>
        <v>-0.08210921466</v>
      </c>
      <c r="BF2803" s="373">
        <f>IPMT('Assumptions (T&amp;D) old'!$B$100,Model!AC$1,'Assumptions (T&amp;D) old'!$B$103,Model!$AZ$2699)</f>
        <v>-0.07550459651</v>
      </c>
      <c r="BG2803" s="373">
        <f>IPMT('Assumptions (T&amp;D) old'!$B$100,Model!AD$1,'Assumptions (T&amp;D) old'!$B$103,Model!$AZ$2699)</f>
        <v>-0.068586259</v>
      </c>
      <c r="BH2803" s="373">
        <f>IPMT('Assumptions (T&amp;D) old'!$B$100,Model!AE$1,'Assumptions (T&amp;D) old'!$B$103,Model!$AZ$2699)</f>
        <v>-0.06133930046</v>
      </c>
      <c r="BI2803" s="373">
        <f>IPMT('Assumptions (T&amp;D) old'!$B$100,Model!AF$1,'Assumptions (T&amp;D) old'!$B$103,Model!$AZ$2699)</f>
        <v>-0.05374811139</v>
      </c>
      <c r="BJ2803" s="373">
        <f>IPMT('Assumptions (T&amp;D) old'!$B$100,Model!AG$1,'Assumptions (T&amp;D) old'!$B$103,Model!$AZ$2699)</f>
        <v>-0.04579634083</v>
      </c>
      <c r="BK2803" s="373">
        <f>IPMT('Assumptions (T&amp;D) old'!$B$100,Model!AH$1,'Assumptions (T&amp;D) old'!$B$103,Model!$AZ$2699)</f>
        <v>-0.03746686118</v>
      </c>
      <c r="BL2803" s="373">
        <f>IPMT('Assumptions (T&amp;D) old'!$B$100,Model!AI$1,'Assumptions (T&amp;D) old'!$B$103,Model!$AZ$2699)</f>
        <v>-0.02874173124</v>
      </c>
      <c r="BM2803" s="373">
        <f>IPMT('Assumptions (T&amp;D) old'!$B$100,Model!AJ$1,'Assumptions (T&amp;D) old'!$B$103,Model!$AZ$2699)</f>
        <v>-0.01960215763</v>
      </c>
      <c r="BN2803" s="373">
        <f>IPMT('Assumptions (T&amp;D) old'!$B$100,Model!AK$1,'Assumptions (T&amp;D) old'!$B$103,Model!$AZ$2699)</f>
        <v>-0.01002845427</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-0.113092548</v>
      </c>
      <c r="BB2804" s="373">
        <f>IPMT('Assumptions (T&amp;D) old'!$B$100,Model!X$1,'Assumptions (T&amp;D) old'!$B$103,Model!$BA$2699)</f>
        <v>-0.1077521896</v>
      </c>
      <c r="BC2804" s="373">
        <f>IPMT('Assumptions (T&amp;D) old'!$B$100,Model!Y$1,'Assumptions (T&amp;D) old'!$B$103,Model!$BA$2699)</f>
        <v>-0.1021581641</v>
      </c>
      <c r="BD2804" s="373">
        <f>IPMT('Assumptions (T&amp;D) old'!$B$100,Model!Z$1,'Assumptions (T&amp;D) old'!$B$103,Model!$BA$2699)</f>
        <v>-0.09629842251</v>
      </c>
      <c r="BE2804" s="373">
        <f>IPMT('Assumptions (T&amp;D) old'!$B$100,Model!AA$1,'Assumptions (T&amp;D) old'!$B$103,Model!$BA$2699)</f>
        <v>-0.09016034314</v>
      </c>
      <c r="BF2804" s="373">
        <f>IPMT('Assumptions (T&amp;D) old'!$B$100,Model!AB$1,'Assumptions (T&amp;D) old'!$B$103,Model!$BA$2699)</f>
        <v>-0.083730705</v>
      </c>
      <c r="BG2804" s="373">
        <f>IPMT('Assumptions (T&amp;D) old'!$B$100,Model!AC$1,'Assumptions (T&amp;D) old'!$B$103,Model!$BA$2699)</f>
        <v>-0.07699565904</v>
      </c>
      <c r="BH2804" s="373">
        <f>IPMT('Assumptions (T&amp;D) old'!$B$100,Model!AD$1,'Assumptions (T&amp;D) old'!$B$103,Model!$BA$2699)</f>
        <v>-0.06994069841</v>
      </c>
      <c r="BI2804" s="373">
        <f>IPMT('Assumptions (T&amp;D) old'!$B$100,Model!AE$1,'Assumptions (T&amp;D) old'!$B$103,Model!$BA$2699)</f>
        <v>-0.06255062715</v>
      </c>
      <c r="BJ2804" s="373">
        <f>IPMT('Assumptions (T&amp;D) old'!$B$100,Model!AF$1,'Assumptions (T&amp;D) old'!$B$103,Model!$BA$2699)</f>
        <v>-0.0548095275</v>
      </c>
      <c r="BK2804" s="373">
        <f>IPMT('Assumptions (T&amp;D) old'!$B$100,Model!AG$1,'Assumptions (T&amp;D) old'!$B$103,Model!$BA$2699)</f>
        <v>-0.04670072561</v>
      </c>
      <c r="BL2804" s="373">
        <f>IPMT('Assumptions (T&amp;D) old'!$B$100,Model!AH$1,'Assumptions (T&amp;D) old'!$B$103,Model!$BA$2699)</f>
        <v>-0.03820675564</v>
      </c>
      <c r="BM2804" s="373">
        <f>IPMT('Assumptions (T&amp;D) old'!$B$100,Model!AI$1,'Assumptions (T&amp;D) old'!$B$103,Model!$BA$2699)</f>
        <v>-0.02930932209</v>
      </c>
      <c r="BN2804" s="373">
        <f>IPMT('Assumptions (T&amp;D) old'!$B$100,Model!AJ$1,'Assumptions (T&amp;D) old'!$B$103,Model!$BA$2699)</f>
        <v>-0.01998926045</v>
      </c>
      <c r="BO2804" s="373">
        <f>IPMT('Assumptions (T&amp;D) old'!$B$100,Model!AK$1,'Assumptions (T&amp;D) old'!$B$103,Model!$BA$2699)</f>
        <v>-0.01022649588</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0.02552726114</v>
      </c>
      <c r="D2805" s="375">
        <f>SUM($C$2698:D2698)*'Assumptions (T&amp;D)'!$C$25</f>
        <v>0.06432937816</v>
      </c>
      <c r="E2805" s="375">
        <f>SUM($C$2698:E2698)*'Assumptions (T&amp;D)'!$C$25</f>
        <v>0.09880230213</v>
      </c>
      <c r="F2805" s="375">
        <f>SUM($C$2698:F2698)*'Assumptions (T&amp;D)'!$C$25</f>
        <v>0.1338870791</v>
      </c>
      <c r="G2805" s="375">
        <f>SUM($C$2698:G2698)*'Assumptions (T&amp;D)'!$C$25</f>
        <v>0.1743313154</v>
      </c>
      <c r="H2805" s="375">
        <f>SUM($C$2698:H2698)*'Assumptions (T&amp;D)'!$C$25</f>
        <v>0.2066537177</v>
      </c>
      <c r="I2805" s="375">
        <f>SUM($C$2698:I2698)*'Assumptions (T&amp;D)'!$C$25</f>
        <v>0.2525156739</v>
      </c>
      <c r="J2805" s="375">
        <f>SUM($C$2698:J2698)*'Assumptions (T&amp;D)'!$C$25</f>
        <v>0.2994970808</v>
      </c>
      <c r="K2805" s="375">
        <f>SUM($C$2698:K2698)*'Assumptions (T&amp;D)'!$C$25</f>
        <v>0.3432517906</v>
      </c>
      <c r="L2805" s="375">
        <f>SUM($C$2698:L2698)*'Assumptions (T&amp;D)'!$C$25</f>
        <v>0.383507007</v>
      </c>
      <c r="M2805" s="375">
        <f>SUM($C$2698:M2698)*'Assumptions (T&amp;D)'!$C$25</f>
        <v>0.4387576159</v>
      </c>
      <c r="N2805" s="375">
        <f>SUM($C$2698:N2698)*'Assumptions (T&amp;D)'!$C$25</f>
        <v>0.5019338855</v>
      </c>
      <c r="O2805" s="375">
        <f>SUM($C$2698:O2698)*'Assumptions (T&amp;D)'!$C$25</f>
        <v>0.5695071134</v>
      </c>
      <c r="P2805" s="375">
        <f>SUM($C$2698:P2698)*'Assumptions (T&amp;D)'!$C$25</f>
        <v>0.6492422307</v>
      </c>
      <c r="Q2805" s="375">
        <f>SUM($C$2698:Q2698)*'Assumptions (T&amp;D)'!$C$25</f>
        <v>0.7208230109</v>
      </c>
      <c r="R2805" s="375">
        <f>SUM($C$2698:R2698)*'Assumptions (T&amp;D)'!$C$25</f>
        <v>0.7922762397</v>
      </c>
      <c r="S2805" s="375">
        <f>SUM($C$2698:S2698)*'Assumptions (T&amp;D)'!$C$25</f>
        <v>0.8656609648</v>
      </c>
      <c r="T2805" s="375">
        <f>SUM($C$2698:T2698)*'Assumptions (T&amp;D)'!$C$25</f>
        <v>0.9435888619</v>
      </c>
      <c r="U2805" s="375">
        <f>SUM($C$2698:U2698)*'Assumptions (T&amp;D)'!$C$25</f>
        <v>1.022501093</v>
      </c>
      <c r="V2805" s="375">
        <f>SUM($C$2698:V2698)*'Assumptions (T&amp;D)'!$C$25</f>
        <v>1.104294158</v>
      </c>
      <c r="W2805" s="375">
        <f>SUM($C$2698:W2698)*'Assumptions (T&amp;D)'!$C$25</f>
        <v>1.18770247</v>
      </c>
      <c r="X2805" s="375">
        <f>SUM($C$2698:X2698)*'Assumptions (T&amp;D)'!$C$25</f>
        <v>1.277284194</v>
      </c>
      <c r="Y2805" s="375">
        <f>SUM($C$2698:Y2698)*'Assumptions (T&amp;D)'!$C$25</f>
        <v>1.369353075</v>
      </c>
      <c r="Z2805" s="375">
        <f>SUM($C$2698:Z2698)*'Assumptions (T&amp;D)'!$C$25</f>
        <v>1.463972409</v>
      </c>
      <c r="AA2805" s="375">
        <f>SUM($C$2698:AA2698)*'Assumptions (T&amp;D)'!$C$25</f>
        <v>1.561207023</v>
      </c>
      <c r="AB2805" s="375">
        <f>SUM($C$2698:AB2698)*'Assumptions (T&amp;D)'!$C$25</f>
        <v>1.661123312</v>
      </c>
      <c r="AC2805" s="375">
        <f>SUM($C$2698:AC2698)*'Assumptions (T&amp;D)'!$C$25</f>
        <v>1.76378927</v>
      </c>
      <c r="AD2805" s="375">
        <f>SUM($C$2698:AD2698)*'Assumptions (T&amp;D)'!$C$25</f>
        <v>1.869274532</v>
      </c>
      <c r="AE2805" s="375">
        <f>SUM($C$2698:AE2698)*'Assumptions (T&amp;D)'!$C$25</f>
        <v>1.977691782</v>
      </c>
      <c r="AF2805" s="375">
        <f>SUM($C$2698:AF2698)*'Assumptions (T&amp;D)'!$C$25</f>
        <v>2.08903131</v>
      </c>
      <c r="AG2805" s="376">
        <f>SUM(D$2698:AG2698)*'Assumptions (T&amp;D)'!$C$25</f>
        <v>2.177882012</v>
      </c>
      <c r="AH2805" s="376">
        <f>SUM(E$2698:AH2698)*'Assumptions (T&amp;D)'!$C$25</f>
        <v>2.256572879</v>
      </c>
      <c r="AI2805" s="376">
        <f>SUM(F$2698:AI2698)*'Assumptions (T&amp;D)'!$C$25</f>
        <v>2.343457424</v>
      </c>
      <c r="AJ2805" s="376">
        <f>SUM(G$2698:AJ2698)*'Assumptions (T&amp;D)'!$C$25</f>
        <v>2.432332831</v>
      </c>
      <c r="AK2805" s="376">
        <f>SUM(H$2698:AK2698)*'Assumptions (T&amp;D)'!$C$25</f>
        <v>2.519204768</v>
      </c>
      <c r="AL2805" s="376">
        <f>SUM(I$2698:AL2698)*'Assumptions (T&amp;D)'!$C$25</f>
        <v>2.617638732</v>
      </c>
      <c r="AM2805" s="376">
        <f>SUM(J$2698:AM2698)*'Assumptions (T&amp;D)'!$C$25</f>
        <v>2.706059559</v>
      </c>
      <c r="AN2805" s="376">
        <f>SUM(K$2698:AN2698)*'Assumptions (T&amp;D)'!$C$25</f>
        <v>2.796975639</v>
      </c>
      <c r="AO2805" s="376">
        <f>SUM(L$2698:AO2698)*'Assumptions (T&amp;D)'!$C$25</f>
        <v>2.894823517</v>
      </c>
      <c r="AP2805" s="376">
        <f>SUM(M$2698:AP2698)*'Assumptions (T&amp;D)'!$C$25</f>
        <v>2.999968549</v>
      </c>
      <c r="AQ2805" s="376">
        <f>SUM(N$2698:AQ2698)*'Assumptions (T&amp;D)'!$C$25</f>
        <v>3.094010618</v>
      </c>
      <c r="AR2805" s="376">
        <f>SUM(O$2698:AR2698)*'Assumptions (T&amp;D)'!$C$25</f>
        <v>3.184116488</v>
      </c>
      <c r="AS2805" s="376">
        <f>SUM(P$2698:AS2698)*'Assumptions (T&amp;D)'!$C$25</f>
        <v>3.273914207</v>
      </c>
      <c r="AT2805" s="376">
        <f>SUM(Q$2698:AT2698)*'Assumptions (T&amp;D)'!$C$25</f>
        <v>3.355740559</v>
      </c>
      <c r="AU2805" s="376">
        <f>SUM(R$2698:AU2698)*'Assumptions (T&amp;D)'!$C$25</f>
        <v>3.456552652</v>
      </c>
      <c r="AV2805" s="376">
        <f>SUM(S$2698:AV2698)*'Assumptions (T&amp;D)'!$C$25</f>
        <v>3.555356824</v>
      </c>
      <c r="AW2805" s="376">
        <f>SUM(T$2698:AW2698)*'Assumptions (T&amp;D)'!$C$25</f>
        <v>3.656739925</v>
      </c>
      <c r="AX2805" s="376">
        <f>SUM(U$2698:AX2698)*'Assumptions (T&amp;D)'!$C$25</f>
        <v>3.758202025</v>
      </c>
      <c r="AY2805" s="376">
        <f>SUM(V$2698:AY2698)*'Assumptions (T&amp;D)'!$C$25</f>
        <v>3.863416364</v>
      </c>
      <c r="AZ2805" s="376">
        <f>SUM(W$2698:AZ2698)*'Assumptions (T&amp;D)'!$C$25</f>
        <v>3.975994434</v>
      </c>
      <c r="BA2805" s="376">
        <f>SUM(X$2698:BA2698)*'Assumptions (T&amp;D)'!$C$25</f>
        <v>4.090795693</v>
      </c>
      <c r="BB2805" s="376">
        <f>SUM(Y$2698:BB2698)*'Assumptions (T&amp;D)'!$C$25</f>
        <v>4.001213969</v>
      </c>
      <c r="BC2805" s="376">
        <f>SUM(Z$2698:BC2698)*'Assumptions (T&amp;D)'!$C$25</f>
        <v>3.909145088</v>
      </c>
      <c r="BD2805" s="376">
        <f>SUM(AA$2698:BD2698)*'Assumptions (T&amp;D)'!$C$25</f>
        <v>3.814525754</v>
      </c>
      <c r="BE2805" s="376">
        <f>SUM(AB$2698:BE2698)*'Assumptions (T&amp;D)'!$C$25</f>
        <v>3.71729114</v>
      </c>
      <c r="BF2805" s="376">
        <f>SUM(AC$2698:BF2698)*'Assumptions (T&amp;D)'!$C$25</f>
        <v>3.617374851</v>
      </c>
      <c r="BG2805" s="376">
        <f>SUM(AD$2698:BG2698)*'Assumptions (T&amp;D)'!$C$25</f>
        <v>3.514708894</v>
      </c>
      <c r="BH2805" s="376">
        <f>SUM(AE$2698:BH2698)*'Assumptions (T&amp;D)'!$C$25</f>
        <v>3.409223631</v>
      </c>
      <c r="BI2805" s="376">
        <f>SUM(AF$2698:BI2698)*'Assumptions (T&amp;D)'!$C$25</f>
        <v>3.300806381</v>
      </c>
      <c r="BJ2805" s="376">
        <f>SUM(AG$2698:BJ2698)*'Assumptions (T&amp;D)'!$C$25</f>
        <v>3.189466853</v>
      </c>
      <c r="BK2805" s="376">
        <f>SUM(AH$2698:BK2698)*'Assumptions (T&amp;D)'!$C$25</f>
        <v>3.07508889</v>
      </c>
      <c r="BL2805" s="376">
        <f>SUM(AI$2698:BL2698)*'Assumptions (T&amp;D)'!$C$25</f>
        <v>2.957595906</v>
      </c>
      <c r="BM2805" s="376">
        <f>SUM(AJ$2698:BM2698)*'Assumptions (T&amp;D)'!$C$25</f>
        <v>2.836238437</v>
      </c>
      <c r="BN2805" s="376">
        <f>SUM(AK$2698:BN2698)*'Assumptions (T&amp;D)'!$C$25</f>
        <v>2.712278253</v>
      </c>
      <c r="BO2805" s="376">
        <f>SUM(AL$2698:BO2698)*'Assumptions (T&amp;D)'!$C$25</f>
        <v>2.58496208</v>
      </c>
      <c r="BP2805" s="376">
        <f>SUM(AM$2698:BP2698)*'Assumptions (T&amp;D)'!$C$25</f>
        <v>2.454205713</v>
      </c>
      <c r="BQ2805" s="376">
        <f>SUM(AN$2698:BQ2698)*'Assumptions (T&amp;D)'!$C$25</f>
        <v>2.31992293</v>
      </c>
      <c r="BR2805" s="376">
        <f>SUM(AO$2698:BR2698)*'Assumptions (T&amp;D)'!$C$25</f>
        <v>2.182025444</v>
      </c>
      <c r="BS2805" s="376">
        <f>SUM(AP$2698:BS2698)*'Assumptions (T&amp;D)'!$C$25</f>
        <v>2.040422856</v>
      </c>
      <c r="BT2805" s="376">
        <f>SUM(AQ$2698:BT2698)*'Assumptions (T&amp;D)'!$C$25</f>
        <v>1.895022608</v>
      </c>
      <c r="BU2805" s="376">
        <f>SUM(AR$2698:BU2698)*'Assumptions (T&amp;D)'!$C$25</f>
        <v>1.745729929</v>
      </c>
      <c r="BV2805" s="376">
        <f>SUM(AS$2698:BV2698)*'Assumptions (T&amp;D)'!$C$25</f>
        <v>1.59244779</v>
      </c>
      <c r="BW2805" s="376">
        <f>SUM(AT$2698:BW2698)*'Assumptions (T&amp;D)'!$C$25</f>
        <v>1.435076843</v>
      </c>
      <c r="BX2805" s="376">
        <f>SUM(AU$2698:BX2698)*'Assumptions (T&amp;D)'!$C$25</f>
        <v>1.273515374</v>
      </c>
      <c r="BY2805" s="376">
        <f>SUM(AV$2698:BY2698)*'Assumptions (T&amp;D)'!$C$25</f>
        <v>1.1011225</v>
      </c>
      <c r="BZ2805" s="376">
        <f>SUM(AW$2698:BZ2698)*'Assumptions (T&amp;D)'!$C$25</f>
        <v>0.9308650993</v>
      </c>
      <c r="CA2805" s="376">
        <f>SUM(AX$2698:CA2698)*'Assumptions (T&amp;D)'!$C$25</f>
        <v>0.7560972732</v>
      </c>
      <c r="CB2805" s="376">
        <f>SUM(AY$2698:CB2698)*'Assumptions (T&amp;D)'!$C$25</f>
        <v>0.5767072758</v>
      </c>
      <c r="CC2805" s="376">
        <f>SUM(AZ$2698:CC2698)*'Assumptions (T&amp;D)'!$C$25</f>
        <v>0.3925807065</v>
      </c>
      <c r="CD2805" s="376">
        <f>SUM(BA$2698:CD2698)*'Assumptions (T&amp;D)'!$C$25</f>
        <v>0.198209571</v>
      </c>
    </row>
    <row r="2806" ht="15.75" customHeight="1">
      <c r="A2806" s="365" t="s">
        <v>373</v>
      </c>
      <c r="B2806" s="159" t="s">
        <v>351</v>
      </c>
      <c r="C2806" s="372">
        <f t="shared" ref="C2806:BU2806" si="95">SUM(C2807:C2857)</f>
        <v>0.0287469157</v>
      </c>
      <c r="D2806" s="372">
        <f t="shared" si="95"/>
        <v>0.09904347276</v>
      </c>
      <c r="E2806" s="372">
        <f t="shared" si="95"/>
        <v>0.1741582145</v>
      </c>
      <c r="F2806" s="372">
        <f t="shared" si="95"/>
        <v>0.2394651773</v>
      </c>
      <c r="G2806" s="372">
        <f t="shared" si="95"/>
        <v>0.3065510067</v>
      </c>
      <c r="H2806" s="372">
        <f t="shared" si="95"/>
        <v>0.3655329353</v>
      </c>
      <c r="I2806" s="372">
        <f t="shared" si="95"/>
        <v>0.4262082289</v>
      </c>
      <c r="J2806" s="372">
        <f t="shared" si="95"/>
        <v>0.4987940072</v>
      </c>
      <c r="K2806" s="372">
        <f t="shared" si="95"/>
        <v>0.5656880013</v>
      </c>
      <c r="L2806" s="372">
        <f t="shared" si="95"/>
        <v>0.6237029679</v>
      </c>
      <c r="M2806" s="372">
        <f t="shared" si="95"/>
        <v>0.6937928092</v>
      </c>
      <c r="N2806" s="372">
        <f t="shared" si="95"/>
        <v>0.7879891319</v>
      </c>
      <c r="O2806" s="372">
        <f t="shared" si="95"/>
        <v>0.8929833341</v>
      </c>
      <c r="P2806" s="372">
        <f t="shared" si="95"/>
        <v>1.012126739</v>
      </c>
      <c r="Q2806" s="372">
        <f t="shared" si="95"/>
        <v>1.131201636</v>
      </c>
      <c r="R2806" s="372">
        <f t="shared" si="95"/>
        <v>1.236752093</v>
      </c>
      <c r="S2806" s="372">
        <f t="shared" si="95"/>
        <v>1.340866459</v>
      </c>
      <c r="T2806" s="372">
        <f t="shared" si="95"/>
        <v>1.448528522</v>
      </c>
      <c r="U2806" s="372">
        <f t="shared" si="95"/>
        <v>1.559677182</v>
      </c>
      <c r="V2806" s="372">
        <f t="shared" si="95"/>
        <v>1.673023232</v>
      </c>
      <c r="W2806" s="372">
        <f t="shared" si="95"/>
        <v>1.77254602</v>
      </c>
      <c r="X2806" s="372">
        <f t="shared" si="95"/>
        <v>1.853921829</v>
      </c>
      <c r="Y2806" s="372">
        <f t="shared" si="95"/>
        <v>1.937063458</v>
      </c>
      <c r="Z2806" s="372">
        <f t="shared" si="95"/>
        <v>2.025625914</v>
      </c>
      <c r="AA2806" s="372">
        <f t="shared" si="95"/>
        <v>2.113212954</v>
      </c>
      <c r="AB2806" s="372">
        <f t="shared" si="95"/>
        <v>2.205995652</v>
      </c>
      <c r="AC2806" s="372">
        <f t="shared" si="95"/>
        <v>2.298572587</v>
      </c>
      <c r="AD2806" s="372">
        <f t="shared" si="95"/>
        <v>2.384898845</v>
      </c>
      <c r="AE2806" s="372">
        <f t="shared" si="95"/>
        <v>2.476322739</v>
      </c>
      <c r="AF2806" s="372">
        <f t="shared" si="95"/>
        <v>2.576324725</v>
      </c>
      <c r="AG2806" s="372">
        <f t="shared" si="95"/>
        <v>2.672827612</v>
      </c>
      <c r="AH2806" s="372">
        <f t="shared" si="95"/>
        <v>2.758337539</v>
      </c>
      <c r="AI2806" s="372">
        <f t="shared" si="95"/>
        <v>2.840816973</v>
      </c>
      <c r="AJ2806" s="372">
        <f t="shared" si="95"/>
        <v>2.916729284</v>
      </c>
      <c r="AK2806" s="372">
        <f t="shared" si="95"/>
        <v>2.993842456</v>
      </c>
      <c r="AL2806" s="372">
        <f t="shared" si="95"/>
        <v>3.081320132</v>
      </c>
      <c r="AM2806" s="372">
        <f t="shared" si="95"/>
        <v>3.172529939</v>
      </c>
      <c r="AN2806" s="372">
        <f t="shared" si="95"/>
        <v>3.264468175</v>
      </c>
      <c r="AO2806" s="372">
        <f t="shared" si="95"/>
        <v>3.357888494</v>
      </c>
      <c r="AP2806" s="372">
        <f t="shared" si="95"/>
        <v>3.454035301</v>
      </c>
      <c r="AQ2806" s="372">
        <f t="shared" si="95"/>
        <v>3.552674767</v>
      </c>
      <c r="AR2806" s="372">
        <f t="shared" si="95"/>
        <v>3.651686983</v>
      </c>
      <c r="AS2806" s="372">
        <f t="shared" si="95"/>
        <v>3.750614598</v>
      </c>
      <c r="AT2806" s="372">
        <f t="shared" si="95"/>
        <v>3.852025731</v>
      </c>
      <c r="AU2806" s="372">
        <f t="shared" si="95"/>
        <v>3.963341092</v>
      </c>
      <c r="AV2806" s="372">
        <f t="shared" si="95"/>
        <v>4.076710734</v>
      </c>
      <c r="AW2806" s="372">
        <f t="shared" si="95"/>
        <v>4.184875019</v>
      </c>
      <c r="AX2806" s="372">
        <f t="shared" si="95"/>
        <v>4.295847795</v>
      </c>
      <c r="AY2806" s="372">
        <f t="shared" si="95"/>
        <v>4.409646954</v>
      </c>
      <c r="AZ2806" s="372">
        <f t="shared" si="95"/>
        <v>4.532477006</v>
      </c>
      <c r="BA2806" s="372">
        <f t="shared" si="95"/>
        <v>4.662643446</v>
      </c>
      <c r="BB2806" s="372">
        <f t="shared" si="95"/>
        <v>4.564863717</v>
      </c>
      <c r="BC2806" s="372">
        <f t="shared" si="95"/>
        <v>4.251955467</v>
      </c>
      <c r="BD2806" s="372">
        <f t="shared" si="95"/>
        <v>3.963220847</v>
      </c>
      <c r="BE2806" s="372">
        <f t="shared" si="95"/>
        <v>3.697259391</v>
      </c>
      <c r="BF2806" s="372">
        <f t="shared" si="95"/>
        <v>3.45239799</v>
      </c>
      <c r="BG2806" s="372">
        <f t="shared" si="95"/>
        <v>3.226185964</v>
      </c>
      <c r="BH2806" s="372">
        <f t="shared" si="95"/>
        <v>3.018389624</v>
      </c>
      <c r="BI2806" s="372">
        <f t="shared" si="95"/>
        <v>2.827645558</v>
      </c>
      <c r="BJ2806" s="372">
        <f t="shared" si="95"/>
        <v>2.635448463</v>
      </c>
      <c r="BK2806" s="372">
        <f t="shared" si="95"/>
        <v>2.438101549</v>
      </c>
      <c r="BL2806" s="372">
        <f t="shared" si="95"/>
        <v>2.235476371</v>
      </c>
      <c r="BM2806" s="372">
        <f t="shared" si="95"/>
        <v>2.02744142</v>
      </c>
      <c r="BN2806" s="372">
        <f t="shared" si="95"/>
        <v>1.813862055</v>
      </c>
      <c r="BO2806" s="372">
        <f t="shared" si="95"/>
        <v>1.590222961</v>
      </c>
      <c r="BP2806" s="372">
        <f t="shared" si="95"/>
        <v>1.360760464</v>
      </c>
      <c r="BQ2806" s="372">
        <f t="shared" si="95"/>
        <v>1.129707535</v>
      </c>
      <c r="BR2806" s="372">
        <f t="shared" si="95"/>
        <v>0.8925387821</v>
      </c>
      <c r="BS2806" s="372">
        <f t="shared" si="95"/>
        <v>0.6491027629</v>
      </c>
      <c r="BT2806" s="372">
        <f t="shared" si="95"/>
        <v>0.3956343299</v>
      </c>
      <c r="BU2806" s="372">
        <f t="shared" si="95"/>
        <v>0.1327349379</v>
      </c>
      <c r="BV2806" s="32"/>
      <c r="BW2806" s="32"/>
      <c r="BX2806" s="32"/>
      <c r="BY2806" s="32"/>
      <c r="BZ2806" s="32"/>
      <c r="CA2806" s="32"/>
      <c r="CB2806" s="32"/>
      <c r="CC2806" s="32"/>
      <c r="CD2806" s="32"/>
    </row>
    <row r="2807" ht="15.75" hidden="1" customHeight="1" outlineLevel="1">
      <c r="A2807" s="365"/>
      <c r="B2807" s="38"/>
      <c r="C2807" s="372">
        <f>$C2698*'Assumptions (T&amp;D)'!C$24</f>
        <v>0.0287469157</v>
      </c>
      <c r="D2807" s="372">
        <f>$C2698*'Assumptions (T&amp;D)'!D$24</f>
        <v>0.05534739503</v>
      </c>
      <c r="E2807" s="372">
        <f>$C2698*'Assumptions (T&amp;D)'!E$24</f>
        <v>0.05120783917</v>
      </c>
      <c r="F2807" s="372">
        <f>$C2698*'Assumptions (T&amp;D)'!F$24</f>
        <v>0.04737491708</v>
      </c>
      <c r="G2807" s="372">
        <f>$C2698*'Assumptions (T&amp;D)'!G$24</f>
        <v>0.04377197031</v>
      </c>
      <c r="H2807" s="372">
        <f>$C2698*'Assumptions (T&amp;D)'!H$24</f>
        <v>0.04055231575</v>
      </c>
      <c r="I2807" s="372">
        <f>$C2698*'Assumptions (T&amp;D)'!I$24</f>
        <v>0.03748597807</v>
      </c>
      <c r="J2807" s="372">
        <f>$C2698*'Assumptions (T&amp;D)'!J$24</f>
        <v>0.03464961573</v>
      </c>
      <c r="K2807" s="372">
        <f>$C2698*'Assumptions (T&amp;D)'!K$24</f>
        <v>0.03418966507</v>
      </c>
      <c r="L2807" s="372">
        <f>$C2698*'Assumptions (T&amp;D)'!L$24</f>
        <v>0.03418966507</v>
      </c>
      <c r="M2807" s="372">
        <f>$C2698*'Assumptions (T&amp;D)'!M$24</f>
        <v>0.03418966507</v>
      </c>
      <c r="N2807" s="372">
        <f>$C2698*'Assumptions (T&amp;D)'!N$24</f>
        <v>0.03418966507</v>
      </c>
      <c r="O2807" s="372">
        <f>$C2698*'Assumptions (T&amp;D)'!O$24</f>
        <v>0.03418966507</v>
      </c>
      <c r="P2807" s="372">
        <f>$C2698*'Assumptions (T&amp;D)'!P$24</f>
        <v>0.03418966507</v>
      </c>
      <c r="Q2807" s="372">
        <f>$C2698*'Assumptions (T&amp;D)'!Q$24</f>
        <v>0.03418966507</v>
      </c>
      <c r="R2807" s="372">
        <f>$C2698*'Assumptions (T&amp;D)'!R$24</f>
        <v>0.03418966507</v>
      </c>
      <c r="S2807" s="372">
        <f>$C2698*'Assumptions (T&amp;D)'!S$24</f>
        <v>0.03418966507</v>
      </c>
      <c r="T2807" s="372">
        <f>$C2698*'Assumptions (T&amp;D)'!T$24</f>
        <v>0.03418966507</v>
      </c>
      <c r="U2807" s="372">
        <f>$C2698*'Assumptions (T&amp;D)'!U$24</f>
        <v>0.03418966507</v>
      </c>
      <c r="V2807" s="372">
        <f>$C2698*'Assumptions (T&amp;D)'!V$24</f>
        <v>0.03418966507</v>
      </c>
      <c r="W2807" s="372">
        <f>$C2698*'Assumptions (T&amp;D)'!W$24</f>
        <v>0.01709483254</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0.04369607773</v>
      </c>
      <c r="E2808" s="372">
        <f>$D2698*'Assumptions (T&amp;D)'!D$24</f>
        <v>0.08412951498</v>
      </c>
      <c r="F2808" s="372">
        <f>$D2698*'Assumptions (T&amp;D)'!E$24</f>
        <v>0.07783727979</v>
      </c>
      <c r="G2808" s="372">
        <f>$D2698*'Assumptions (T&amp;D)'!F$24</f>
        <v>0.07201113609</v>
      </c>
      <c r="H2808" s="372">
        <f>$D2698*'Assumptions (T&amp;D)'!G$24</f>
        <v>0.06653456102</v>
      </c>
      <c r="I2808" s="372">
        <f>$D2698*'Assumptions (T&amp;D)'!H$24</f>
        <v>0.06164060031</v>
      </c>
      <c r="J2808" s="372">
        <f>$D2698*'Assumptions (T&amp;D)'!I$24</f>
        <v>0.05697968536</v>
      </c>
      <c r="K2808" s="372">
        <f>$D2698*'Assumptions (T&amp;D)'!J$24</f>
        <v>0.05266833902</v>
      </c>
      <c r="L2808" s="372">
        <f>$D2698*'Assumptions (T&amp;D)'!K$24</f>
        <v>0.05196920178</v>
      </c>
      <c r="M2808" s="372">
        <f>$D2698*'Assumptions (T&amp;D)'!L$24</f>
        <v>0.05196920178</v>
      </c>
      <c r="N2808" s="372">
        <f>$D2698*'Assumptions (T&amp;D)'!M$24</f>
        <v>0.05196920178</v>
      </c>
      <c r="O2808" s="372">
        <f>$D2698*'Assumptions (T&amp;D)'!N$24</f>
        <v>0.05196920178</v>
      </c>
      <c r="P2808" s="372">
        <f>$D2698*'Assumptions (T&amp;D)'!O$24</f>
        <v>0.05196920178</v>
      </c>
      <c r="Q2808" s="372">
        <f>$D2698*'Assumptions (T&amp;D)'!P$24</f>
        <v>0.05196920178</v>
      </c>
      <c r="R2808" s="372">
        <f>$D2698*'Assumptions (T&amp;D)'!Q$24</f>
        <v>0.05196920178</v>
      </c>
      <c r="S2808" s="372">
        <f>$D2698*'Assumptions (T&amp;D)'!R$24</f>
        <v>0.05196920178</v>
      </c>
      <c r="T2808" s="372">
        <f>$D2698*'Assumptions (T&amp;D)'!S$24</f>
        <v>0.05196920178</v>
      </c>
      <c r="U2808" s="372">
        <f>$D2698*'Assumptions (T&amp;D)'!T$24</f>
        <v>0.05196920178</v>
      </c>
      <c r="V2808" s="372">
        <f>$D2698*'Assumptions (T&amp;D)'!U$24</f>
        <v>0.05196920178</v>
      </c>
      <c r="W2808" s="372">
        <f>$D2698*'Assumptions (T&amp;D)'!V$24</f>
        <v>0.05196920178</v>
      </c>
      <c r="X2808" s="372">
        <f>$D2698*'Assumptions (T&amp;D)'!W$24</f>
        <v>0.02598460089</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0.03882086032</v>
      </c>
      <c r="F2809" s="372">
        <f>$E2698*'Assumptions (T&amp;D)'!D$24</f>
        <v>0.07474309641</v>
      </c>
      <c r="G2809" s="372">
        <f>$E2698*'Assumptions (T&amp;D)'!E$24</f>
        <v>0.06915289252</v>
      </c>
      <c r="H2809" s="372">
        <f>$E2698*'Assumptions (T&amp;D)'!F$24</f>
        <v>0.06397677781</v>
      </c>
      <c r="I2809" s="372">
        <f>$E2698*'Assumptions (T&amp;D)'!G$24</f>
        <v>0.05911122998</v>
      </c>
      <c r="J2809" s="372">
        <f>$E2698*'Assumptions (T&amp;D)'!H$24</f>
        <v>0.05476329363</v>
      </c>
      <c r="K2809" s="372">
        <f>$E2698*'Assumptions (T&amp;D)'!I$24</f>
        <v>0.05062240186</v>
      </c>
      <c r="L2809" s="372">
        <f>$E2698*'Assumptions (T&amp;D)'!J$24</f>
        <v>0.04679207698</v>
      </c>
      <c r="M2809" s="372">
        <f>$E2698*'Assumptions (T&amp;D)'!K$24</f>
        <v>0.04617094321</v>
      </c>
      <c r="N2809" s="372">
        <f>$E2698*'Assumptions (T&amp;D)'!L$24</f>
        <v>0.04617094321</v>
      </c>
      <c r="O2809" s="372">
        <f>$E2698*'Assumptions (T&amp;D)'!M$24</f>
        <v>0.04617094321</v>
      </c>
      <c r="P2809" s="372">
        <f>$E2698*'Assumptions (T&amp;D)'!N$24</f>
        <v>0.04617094321</v>
      </c>
      <c r="Q2809" s="372">
        <f>$E2698*'Assumptions (T&amp;D)'!O$24</f>
        <v>0.04617094321</v>
      </c>
      <c r="R2809" s="372">
        <f>$E2698*'Assumptions (T&amp;D)'!P$24</f>
        <v>0.04617094321</v>
      </c>
      <c r="S2809" s="372">
        <f>$E2698*'Assumptions (T&amp;D)'!Q$24</f>
        <v>0.04617094321</v>
      </c>
      <c r="T2809" s="372">
        <f>$E2698*'Assumptions (T&amp;D)'!R$24</f>
        <v>0.04617094321</v>
      </c>
      <c r="U2809" s="372">
        <f>$E2698*'Assumptions (T&amp;D)'!S$24</f>
        <v>0.04617094321</v>
      </c>
      <c r="V2809" s="372">
        <f>$E2698*'Assumptions (T&amp;D)'!T$24</f>
        <v>0.04617094321</v>
      </c>
      <c r="W2809" s="372">
        <f>$E2698*'Assumptions (T&amp;D)'!U$24</f>
        <v>0.04617094321</v>
      </c>
      <c r="X2809" s="372">
        <f>$E2698*'Assumptions (T&amp;D)'!V$24</f>
        <v>0.04617094321</v>
      </c>
      <c r="Y2809" s="372">
        <f>$E2698*'Assumptions (T&amp;D)'!W$24</f>
        <v>0.02308547161</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0.03950988399</v>
      </c>
      <c r="G2810" s="372">
        <f>$F2698*'Assumptions (T&amp;D)'!D$24</f>
        <v>0.07606969664</v>
      </c>
      <c r="H2810" s="372">
        <f>$F2698*'Assumptions (T&amp;D)'!E$24</f>
        <v>0.07038027334</v>
      </c>
      <c r="I2810" s="372">
        <f>$F2698*'Assumptions (T&amp;D)'!F$24</f>
        <v>0.06511228881</v>
      </c>
      <c r="J2810" s="372">
        <f>$F2698*'Assumptions (T&amp;D)'!G$24</f>
        <v>0.06016038335</v>
      </c>
      <c r="K2810" s="372">
        <f>$F2698*'Assumptions (T&amp;D)'!H$24</f>
        <v>0.05573527635</v>
      </c>
      <c r="L2810" s="372">
        <f>$F2698*'Assumptions (T&amp;D)'!I$24</f>
        <v>0.05152088872</v>
      </c>
      <c r="M2810" s="372">
        <f>$F2698*'Assumptions (T&amp;D)'!J$24</f>
        <v>0.04762258017</v>
      </c>
      <c r="N2810" s="372">
        <f>$F2698*'Assumptions (T&amp;D)'!K$24</f>
        <v>0.04699042202</v>
      </c>
      <c r="O2810" s="372">
        <f>$F2698*'Assumptions (T&amp;D)'!L$24</f>
        <v>0.04699042202</v>
      </c>
      <c r="P2810" s="372">
        <f>$F2698*'Assumptions (T&amp;D)'!M$24</f>
        <v>0.04699042202</v>
      </c>
      <c r="Q2810" s="372">
        <f>$F2698*'Assumptions (T&amp;D)'!N$24</f>
        <v>0.04699042202</v>
      </c>
      <c r="R2810" s="372">
        <f>$F2698*'Assumptions (T&amp;D)'!O$24</f>
        <v>0.04699042202</v>
      </c>
      <c r="S2810" s="372">
        <f>$F2698*'Assumptions (T&amp;D)'!P$24</f>
        <v>0.04699042202</v>
      </c>
      <c r="T2810" s="372">
        <f>$F2698*'Assumptions (T&amp;D)'!Q$24</f>
        <v>0.04699042202</v>
      </c>
      <c r="U2810" s="372">
        <f>$F2698*'Assumptions (T&amp;D)'!R$24</f>
        <v>0.04699042202</v>
      </c>
      <c r="V2810" s="372">
        <f>$F2698*'Assumptions (T&amp;D)'!S$24</f>
        <v>0.04699042202</v>
      </c>
      <c r="W2810" s="372">
        <f>$F2698*'Assumptions (T&amp;D)'!T$24</f>
        <v>0.04699042202</v>
      </c>
      <c r="X2810" s="372">
        <f>$F2698*'Assumptions (T&amp;D)'!U$24</f>
        <v>0.04699042202</v>
      </c>
      <c r="Y2810" s="372">
        <f>$F2698*'Assumptions (T&amp;D)'!V$24</f>
        <v>0.04699042202</v>
      </c>
      <c r="Z2810" s="372">
        <f>$F2698*'Assumptions (T&amp;D)'!W$24</f>
        <v>0.02349521101</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0.04554531116</v>
      </c>
      <c r="H2811" s="372">
        <f>$G2698*'Assumptions (T&amp;D)'!D$24</f>
        <v>0.08768990575</v>
      </c>
      <c r="I2811" s="372">
        <f>$G2698*'Assumptions (T&amp;D)'!E$24</f>
        <v>0.08113138094</v>
      </c>
      <c r="J2811" s="372">
        <f>$G2698*'Assumptions (T&amp;D)'!F$24</f>
        <v>0.07505867279</v>
      </c>
      <c r="K2811" s="372">
        <f>$G2698*'Assumptions (T&amp;D)'!G$24</f>
        <v>0.06935032712</v>
      </c>
      <c r="L2811" s="372">
        <f>$G2698*'Assumptions (T&amp;D)'!H$24</f>
        <v>0.06424925227</v>
      </c>
      <c r="M2811" s="372">
        <f>$G2698*'Assumptions (T&amp;D)'!I$24</f>
        <v>0.05939108575</v>
      </c>
      <c r="N2811" s="372">
        <f>$G2698*'Assumptions (T&amp;D)'!J$24</f>
        <v>0.05489728172</v>
      </c>
      <c r="O2811" s="372">
        <f>$G2698*'Assumptions (T&amp;D)'!K$24</f>
        <v>0.05416855674</v>
      </c>
      <c r="P2811" s="372">
        <f>$G2698*'Assumptions (T&amp;D)'!L$24</f>
        <v>0.05416855674</v>
      </c>
      <c r="Q2811" s="372">
        <f>$G2698*'Assumptions (T&amp;D)'!M$24</f>
        <v>0.05416855674</v>
      </c>
      <c r="R2811" s="372">
        <f>$G2698*'Assumptions (T&amp;D)'!N$24</f>
        <v>0.05416855674</v>
      </c>
      <c r="S2811" s="372">
        <f>$G2698*'Assumptions (T&amp;D)'!O$24</f>
        <v>0.05416855674</v>
      </c>
      <c r="T2811" s="372">
        <f>$G2698*'Assumptions (T&amp;D)'!P$24</f>
        <v>0.05416855674</v>
      </c>
      <c r="U2811" s="372">
        <f>$G2698*'Assumptions (T&amp;D)'!Q$24</f>
        <v>0.05416855674</v>
      </c>
      <c r="V2811" s="372">
        <f>$G2698*'Assumptions (T&amp;D)'!R$24</f>
        <v>0.05416855674</v>
      </c>
      <c r="W2811" s="372">
        <f>$G2698*'Assumptions (T&amp;D)'!S$24</f>
        <v>0.05416855674</v>
      </c>
      <c r="X2811" s="372">
        <f>$G2698*'Assumptions (T&amp;D)'!T$24</f>
        <v>0.05416855674</v>
      </c>
      <c r="Y2811" s="372">
        <f>$G2698*'Assumptions (T&amp;D)'!U$24</f>
        <v>0.05416855674</v>
      </c>
      <c r="Z2811" s="372">
        <f>$G2698*'Assumptions (T&amp;D)'!V$24</f>
        <v>0.05416855674</v>
      </c>
      <c r="AA2811" s="372">
        <f>$G2698*'Assumptions (T&amp;D)'!W$24</f>
        <v>0.02708427837</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0.03639910162</v>
      </c>
      <c r="I2812" s="372">
        <f>$H2698*'Assumptions (T&amp;D)'!D$24</f>
        <v>0.07008040365</v>
      </c>
      <c r="J2812" s="372">
        <f>$H2698*'Assumptions (T&amp;D)'!E$24</f>
        <v>0.06483893302</v>
      </c>
      <c r="K2812" s="372">
        <f>$H2698*'Assumptions (T&amp;D)'!F$24</f>
        <v>0.05998571947</v>
      </c>
      <c r="L2812" s="372">
        <f>$H2698*'Assumptions (T&amp;D)'!G$24</f>
        <v>0.05542369873</v>
      </c>
      <c r="M2812" s="372">
        <f>$H2698*'Assumptions (T&amp;D)'!H$24</f>
        <v>0.05134699935</v>
      </c>
      <c r="N2812" s="372">
        <f>$H2698*'Assumptions (T&amp;D)'!I$24</f>
        <v>0.04746442851</v>
      </c>
      <c r="O2812" s="372">
        <f>$H2698*'Assumptions (T&amp;D)'!J$24</f>
        <v>0.04387305048</v>
      </c>
      <c r="P2812" s="372">
        <f>$H2698*'Assumptions (T&amp;D)'!K$24</f>
        <v>0.04329066486</v>
      </c>
      <c r="Q2812" s="372">
        <f>$H2698*'Assumptions (T&amp;D)'!L$24</f>
        <v>0.04329066486</v>
      </c>
      <c r="R2812" s="372">
        <f>$H2698*'Assumptions (T&amp;D)'!M$24</f>
        <v>0.04329066486</v>
      </c>
      <c r="S2812" s="372">
        <f>$H2698*'Assumptions (T&amp;D)'!N$24</f>
        <v>0.04329066486</v>
      </c>
      <c r="T2812" s="372">
        <f>$H2698*'Assumptions (T&amp;D)'!O$24</f>
        <v>0.04329066486</v>
      </c>
      <c r="U2812" s="372">
        <f>$H2698*'Assumptions (T&amp;D)'!P$24</f>
        <v>0.04329066486</v>
      </c>
      <c r="V2812" s="372">
        <f>$H2698*'Assumptions (T&amp;D)'!Q$24</f>
        <v>0.04329066486</v>
      </c>
      <c r="W2812" s="372">
        <f>$H2698*'Assumptions (T&amp;D)'!R$24</f>
        <v>0.04329066486</v>
      </c>
      <c r="X2812" s="372">
        <f>$H2698*'Assumptions (T&amp;D)'!S$24</f>
        <v>0.04329066486</v>
      </c>
      <c r="Y2812" s="372">
        <f>$H2698*'Assumptions (T&amp;D)'!T$24</f>
        <v>0.04329066486</v>
      </c>
      <c r="Z2812" s="372">
        <f>$H2698*'Assumptions (T&amp;D)'!U$24</f>
        <v>0.04329066486</v>
      </c>
      <c r="AA2812" s="372">
        <f>$H2698*'Assumptions (T&amp;D)'!V$24</f>
        <v>0.04329066486</v>
      </c>
      <c r="AB2812" s="372">
        <f>$H2698*'Assumptions (T&amp;D)'!W$24</f>
        <v>0.02164533243</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0.05164634711</v>
      </c>
      <c r="J2813" s="372">
        <f>$I2698*'Assumptions (T&amp;D)'!D$24</f>
        <v>0.09943643364</v>
      </c>
      <c r="K2813" s="372">
        <f>$I2698*'Assumptions (T&amp;D)'!E$24</f>
        <v>0.09199935966</v>
      </c>
      <c r="L2813" s="372">
        <f>$I2698*'Assumptions (T&amp;D)'!F$24</f>
        <v>0.08511318004</v>
      </c>
      <c r="M2813" s="372">
        <f>$I2698*'Assumptions (T&amp;D)'!G$24</f>
        <v>0.0786401712</v>
      </c>
      <c r="N2813" s="372">
        <f>$I2698*'Assumptions (T&amp;D)'!H$24</f>
        <v>0.07285578033</v>
      </c>
      <c r="O2813" s="372">
        <f>$I2698*'Assumptions (T&amp;D)'!I$24</f>
        <v>0.06734683664</v>
      </c>
      <c r="P2813" s="372">
        <f>$I2698*'Assumptions (T&amp;D)'!J$24</f>
        <v>0.06225106372</v>
      </c>
      <c r="Q2813" s="372">
        <f>$I2698*'Assumptions (T&amp;D)'!K$24</f>
        <v>0.06142472217</v>
      </c>
      <c r="R2813" s="372">
        <f>$I2698*'Assumptions (T&amp;D)'!L$24</f>
        <v>0.06142472217</v>
      </c>
      <c r="S2813" s="372">
        <f>$I2698*'Assumptions (T&amp;D)'!M$24</f>
        <v>0.06142472217</v>
      </c>
      <c r="T2813" s="372">
        <f>$I2698*'Assumptions (T&amp;D)'!N$24</f>
        <v>0.06142472217</v>
      </c>
      <c r="U2813" s="372">
        <f>$I2698*'Assumptions (T&amp;D)'!O$24</f>
        <v>0.06142472217</v>
      </c>
      <c r="V2813" s="372">
        <f>$I2698*'Assumptions (T&amp;D)'!P$24</f>
        <v>0.06142472217</v>
      </c>
      <c r="W2813" s="372">
        <f>$I2698*'Assumptions (T&amp;D)'!Q$24</f>
        <v>0.06142472217</v>
      </c>
      <c r="X2813" s="372">
        <f>$I2698*'Assumptions (T&amp;D)'!R$24</f>
        <v>0.06142472217</v>
      </c>
      <c r="Y2813" s="372">
        <f>$I2698*'Assumptions (T&amp;D)'!S$24</f>
        <v>0.06142472217</v>
      </c>
      <c r="Z2813" s="372">
        <f>$I2698*'Assumptions (T&amp;D)'!T$24</f>
        <v>0.06142472217</v>
      </c>
      <c r="AA2813" s="372">
        <f>$I2698*'Assumptions (T&amp;D)'!U$24</f>
        <v>0.06142472217</v>
      </c>
      <c r="AB2813" s="372">
        <f>$I2698*'Assumptions (T&amp;D)'!V$24</f>
        <v>0.06142472217</v>
      </c>
      <c r="AC2813" s="372">
        <f>$I2698*'Assumptions (T&amp;D)'!W$24</f>
        <v>0.03071236108</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0.05290698972</v>
      </c>
      <c r="K2814" s="372">
        <f>$J2698*'Assumptions (T&amp;D)'!D$24</f>
        <v>0.1018635909</v>
      </c>
      <c r="L2814" s="372">
        <f>$J2698*'Assumptions (T&amp;D)'!E$24</f>
        <v>0.09424498435</v>
      </c>
      <c r="M2814" s="372">
        <f>$J2698*'Assumptions (T&amp;D)'!F$24</f>
        <v>0.08719071905</v>
      </c>
      <c r="N2814" s="372">
        <f>$J2698*'Assumptions (T&amp;D)'!G$24</f>
        <v>0.08055970968</v>
      </c>
      <c r="O2814" s="372">
        <f>$J2698*'Assumptions (T&amp;D)'!H$24</f>
        <v>0.07463412683</v>
      </c>
      <c r="P2814" s="372">
        <f>$J2698*'Assumptions (T&amp;D)'!I$24</f>
        <v>0.06899071459</v>
      </c>
      <c r="Q2814" s="372">
        <f>$J2698*'Assumptions (T&amp;D)'!J$24</f>
        <v>0.06377055827</v>
      </c>
      <c r="R2814" s="372">
        <f>$J2698*'Assumptions (T&amp;D)'!K$24</f>
        <v>0.06292404644</v>
      </c>
      <c r="S2814" s="372">
        <f>$J2698*'Assumptions (T&amp;D)'!L$24</f>
        <v>0.06292404644</v>
      </c>
      <c r="T2814" s="372">
        <f>$J2698*'Assumptions (T&amp;D)'!M$24</f>
        <v>0.06292404644</v>
      </c>
      <c r="U2814" s="372">
        <f>$J2698*'Assumptions (T&amp;D)'!N$24</f>
        <v>0.06292404644</v>
      </c>
      <c r="V2814" s="372">
        <f>$J2698*'Assumptions (T&amp;D)'!O$24</f>
        <v>0.06292404644</v>
      </c>
      <c r="W2814" s="372">
        <f>$J2698*'Assumptions (T&amp;D)'!P$24</f>
        <v>0.06292404644</v>
      </c>
      <c r="X2814" s="372">
        <f>$J2698*'Assumptions (T&amp;D)'!Q$24</f>
        <v>0.06292404644</v>
      </c>
      <c r="Y2814" s="372">
        <f>$J2698*'Assumptions (T&amp;D)'!R$24</f>
        <v>0.06292404644</v>
      </c>
      <c r="Z2814" s="372">
        <f>$J2698*'Assumptions (T&amp;D)'!S$24</f>
        <v>0.06292404644</v>
      </c>
      <c r="AA2814" s="372">
        <f>$J2698*'Assumptions (T&amp;D)'!T$24</f>
        <v>0.06292404644</v>
      </c>
      <c r="AB2814" s="372">
        <f>$J2698*'Assumptions (T&amp;D)'!U$24</f>
        <v>0.06292404644</v>
      </c>
      <c r="AC2814" s="372">
        <f>$J2698*'Assumptions (T&amp;D)'!V$24</f>
        <v>0.06292404644</v>
      </c>
      <c r="AD2814" s="372">
        <f>$J2698*'Assumptions (T&amp;D)'!W$24</f>
        <v>0.03146202322</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0.04927332185</v>
      </c>
      <c r="L2815" s="372">
        <f>$K2698*'Assumptions (T&amp;D)'!D$24</f>
        <v>0.09486756901</v>
      </c>
      <c r="M2815" s="372">
        <f>$K2698*'Assumptions (T&amp;D)'!E$24</f>
        <v>0.08777221066</v>
      </c>
      <c r="N2815" s="372">
        <f>$K2698*'Assumptions (T&amp;D)'!F$24</f>
        <v>0.08120243441</v>
      </c>
      <c r="O2815" s="372">
        <f>$K2698*'Assumptions (T&amp;D)'!G$24</f>
        <v>0.07502684474</v>
      </c>
      <c r="P2815" s="372">
        <f>$K2698*'Assumptions (T&amp;D)'!H$24</f>
        <v>0.06950823269</v>
      </c>
      <c r="Q2815" s="372">
        <f>$K2698*'Assumptions (T&amp;D)'!I$24</f>
        <v>0.0642524117</v>
      </c>
      <c r="R2815" s="372">
        <f>$K2698*'Assumptions (T&amp;D)'!J$24</f>
        <v>0.05939077727</v>
      </c>
      <c r="S2815" s="372">
        <f>$K2698*'Assumptions (T&amp;D)'!K$24</f>
        <v>0.05860240412</v>
      </c>
      <c r="T2815" s="372">
        <f>$K2698*'Assumptions (T&amp;D)'!L$24</f>
        <v>0.05860240412</v>
      </c>
      <c r="U2815" s="372">
        <f>$K2698*'Assumptions (T&amp;D)'!M$24</f>
        <v>0.05860240412</v>
      </c>
      <c r="V2815" s="372">
        <f>$K2698*'Assumptions (T&amp;D)'!N$24</f>
        <v>0.05860240412</v>
      </c>
      <c r="W2815" s="372">
        <f>$K2698*'Assumptions (T&amp;D)'!O$24</f>
        <v>0.05860240412</v>
      </c>
      <c r="X2815" s="372">
        <f>$K2698*'Assumptions (T&amp;D)'!P$24</f>
        <v>0.05860240412</v>
      </c>
      <c r="Y2815" s="372">
        <f>$K2698*'Assumptions (T&amp;D)'!Q$24</f>
        <v>0.05860240412</v>
      </c>
      <c r="Z2815" s="372">
        <f>$K2698*'Assumptions (T&amp;D)'!R$24</f>
        <v>0.05860240412</v>
      </c>
      <c r="AA2815" s="372">
        <f>$K2698*'Assumptions (T&amp;D)'!S$24</f>
        <v>0.05860240412</v>
      </c>
      <c r="AB2815" s="372">
        <f>$K2698*'Assumptions (T&amp;D)'!T$24</f>
        <v>0.05860240412</v>
      </c>
      <c r="AC2815" s="372">
        <f>$K2698*'Assumptions (T&amp;D)'!U$24</f>
        <v>0.05860240412</v>
      </c>
      <c r="AD2815" s="372">
        <f>$K2698*'Assumptions (T&amp;D)'!V$24</f>
        <v>0.05860240412</v>
      </c>
      <c r="AE2815" s="372">
        <f>$K2698*'Assumptions (T&amp;D)'!W$24</f>
        <v>0.02930120206</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0.04533245091</v>
      </c>
      <c r="M2816" s="372">
        <f>$L2698*'Assumptions (T&amp;D)'!D$24</f>
        <v>0.08728007882</v>
      </c>
      <c r="N2816" s="372">
        <f>$L2698*'Assumptions (T&amp;D)'!E$24</f>
        <v>0.08075220589</v>
      </c>
      <c r="O2816" s="372">
        <f>$L2698*'Assumptions (T&amp;D)'!F$24</f>
        <v>0.0747078791</v>
      </c>
      <c r="P2816" s="372">
        <f>$L2698*'Assumptions (T&amp;D)'!G$24</f>
        <v>0.06902621192</v>
      </c>
      <c r="Q2816" s="372">
        <f>$L2698*'Assumptions (T&amp;D)'!H$24</f>
        <v>0.06394897742</v>
      </c>
      <c r="R2816" s="372">
        <f>$L2698*'Assumptions (T&amp;D)'!I$24</f>
        <v>0.05911351599</v>
      </c>
      <c r="S2816" s="372">
        <f>$L2698*'Assumptions (T&amp;D)'!J$24</f>
        <v>0.05464071417</v>
      </c>
      <c r="T2816" s="372">
        <f>$L2698*'Assumptions (T&amp;D)'!K$24</f>
        <v>0.05391539495</v>
      </c>
      <c r="U2816" s="372">
        <f>$L2698*'Assumptions (T&amp;D)'!L$24</f>
        <v>0.05391539495</v>
      </c>
      <c r="V2816" s="372">
        <f>$L2698*'Assumptions (T&amp;D)'!M$24</f>
        <v>0.05391539495</v>
      </c>
      <c r="W2816" s="372">
        <f>$L2698*'Assumptions (T&amp;D)'!N$24</f>
        <v>0.05391539495</v>
      </c>
      <c r="X2816" s="372">
        <f>$L2698*'Assumptions (T&amp;D)'!O$24</f>
        <v>0.05391539495</v>
      </c>
      <c r="Y2816" s="372">
        <f>$L2698*'Assumptions (T&amp;D)'!P$24</f>
        <v>0.05391539495</v>
      </c>
      <c r="Z2816" s="372">
        <f>$L2698*'Assumptions (T&amp;D)'!Q$24</f>
        <v>0.05391539495</v>
      </c>
      <c r="AA2816" s="372">
        <f>$L2698*'Assumptions (T&amp;D)'!R$24</f>
        <v>0.05391539495</v>
      </c>
      <c r="AB2816" s="372">
        <f>$L2698*'Assumptions (T&amp;D)'!S$24</f>
        <v>0.05391539495</v>
      </c>
      <c r="AC2816" s="372">
        <f>$L2698*'Assumptions (T&amp;D)'!T$24</f>
        <v>0.05391539495</v>
      </c>
      <c r="AD2816" s="372">
        <f>$L2698*'Assumptions (T&amp;D)'!U$24</f>
        <v>0.05391539495</v>
      </c>
      <c r="AE2816" s="372">
        <f>$L2698*'Assumptions (T&amp;D)'!V$24</f>
        <v>0.05391539495</v>
      </c>
      <c r="AF2816" s="372">
        <f>$L2698*'Assumptions (T&amp;D)'!W$24</f>
        <v>0.02695769748</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0.06221915417</v>
      </c>
      <c r="N2817" s="372">
        <f>$M2698*'Assumptions (T&amp;D)'!D$24</f>
        <v>0.1197926115</v>
      </c>
      <c r="O2817" s="372">
        <f>$M2698*'Assumptions (T&amp;D)'!E$24</f>
        <v>0.1108330533</v>
      </c>
      <c r="P2817" s="372">
        <f>$M2698*'Assumptions (T&amp;D)'!F$24</f>
        <v>0.1025371661</v>
      </c>
      <c r="Q2817" s="372">
        <f>$M2698*'Assumptions (T&amp;D)'!G$24</f>
        <v>0.09473903208</v>
      </c>
      <c r="R2817" s="372">
        <f>$M2698*'Assumptions (T&amp;D)'!H$24</f>
        <v>0.08777048681</v>
      </c>
      <c r="S2817" s="372">
        <f>$M2698*'Assumptions (T&amp;D)'!I$24</f>
        <v>0.08113377703</v>
      </c>
      <c r="T2817" s="372">
        <f>$M2698*'Assumptions (T&amp;D)'!J$24</f>
        <v>0.07499482049</v>
      </c>
      <c r="U2817" s="372">
        <f>$M2698*'Assumptions (T&amp;D)'!K$24</f>
        <v>0.07399931402</v>
      </c>
      <c r="V2817" s="372">
        <f>$M2698*'Assumptions (T&amp;D)'!L$24</f>
        <v>0.07399931402</v>
      </c>
      <c r="W2817" s="372">
        <f>$M2698*'Assumptions (T&amp;D)'!M$24</f>
        <v>0.07399931402</v>
      </c>
      <c r="X2817" s="372">
        <f>$M2698*'Assumptions (T&amp;D)'!N$24</f>
        <v>0.07399931402</v>
      </c>
      <c r="Y2817" s="372">
        <f>$M2698*'Assumptions (T&amp;D)'!O$24</f>
        <v>0.07399931402</v>
      </c>
      <c r="Z2817" s="372">
        <f>$M2698*'Assumptions (T&amp;D)'!P$24</f>
        <v>0.07399931402</v>
      </c>
      <c r="AA2817" s="372">
        <f>$M2698*'Assumptions (T&amp;D)'!Q$24</f>
        <v>0.07399931402</v>
      </c>
      <c r="AB2817" s="372">
        <f>$M2698*'Assumptions (T&amp;D)'!R$24</f>
        <v>0.07399931402</v>
      </c>
      <c r="AC2817" s="372">
        <f>$M2698*'Assumptions (T&amp;D)'!S$24</f>
        <v>0.07399931402</v>
      </c>
      <c r="AD2817" s="372">
        <f>$M2698*'Assumptions (T&amp;D)'!T$24</f>
        <v>0.07399931402</v>
      </c>
      <c r="AE2817" s="372">
        <f>$M2698*'Assumptions (T&amp;D)'!U$24</f>
        <v>0.07399931402</v>
      </c>
      <c r="AF2817" s="372">
        <f>$M2698*'Assumptions (T&amp;D)'!V$24</f>
        <v>0.07399931402</v>
      </c>
      <c r="AG2817" s="372">
        <f>$M2698*'Assumptions (T&amp;D)'!W$24</f>
        <v>0.03699965701</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0.07114444781</v>
      </c>
      <c r="O2818" s="372">
        <f>$N2698*'Assumptions (T&amp;D)'!D$24</f>
        <v>0.1369767769</v>
      </c>
      <c r="P2818" s="372">
        <f>$N2698*'Assumptions (T&amp;D)'!E$24</f>
        <v>0.1267319764</v>
      </c>
      <c r="Q2818" s="372">
        <f>$N2698*'Assumptions (T&amp;D)'!F$24</f>
        <v>0.11724605</v>
      </c>
      <c r="R2818" s="372">
        <f>$N2698*'Assumptions (T&amp;D)'!G$24</f>
        <v>0.1083292792</v>
      </c>
      <c r="S2818" s="372">
        <f>$N2698*'Assumptions (T&amp;D)'!H$24</f>
        <v>0.100361101</v>
      </c>
      <c r="T2818" s="372">
        <f>$N2698*'Assumptions (T&amp;D)'!I$24</f>
        <v>0.09277235995</v>
      </c>
      <c r="U2818" s="372">
        <f>$N2698*'Assumptions (T&amp;D)'!J$24</f>
        <v>0.08575277443</v>
      </c>
      <c r="V2818" s="372">
        <f>$N2698*'Assumptions (T&amp;D)'!K$24</f>
        <v>0.08461446327</v>
      </c>
      <c r="W2818" s="372">
        <f>$N2698*'Assumptions (T&amp;D)'!L$24</f>
        <v>0.08461446327</v>
      </c>
      <c r="X2818" s="372">
        <f>$N2698*'Assumptions (T&amp;D)'!M$24</f>
        <v>0.08461446327</v>
      </c>
      <c r="Y2818" s="372">
        <f>$N2698*'Assumptions (T&amp;D)'!N$24</f>
        <v>0.08461446327</v>
      </c>
      <c r="Z2818" s="372">
        <f>$N2698*'Assumptions (T&amp;D)'!O$24</f>
        <v>0.08461446327</v>
      </c>
      <c r="AA2818" s="372">
        <f>$N2698*'Assumptions (T&amp;D)'!P$24</f>
        <v>0.08461446327</v>
      </c>
      <c r="AB2818" s="372">
        <f>$N2698*'Assumptions (T&amp;D)'!Q$24</f>
        <v>0.08461446327</v>
      </c>
      <c r="AC2818" s="372">
        <f>$N2698*'Assumptions (T&amp;D)'!R$24</f>
        <v>0.08461446327</v>
      </c>
      <c r="AD2818" s="372">
        <f>$N2698*'Assumptions (T&amp;D)'!S$24</f>
        <v>0.08461446327</v>
      </c>
      <c r="AE2818" s="372">
        <f>$N2698*'Assumptions (T&amp;D)'!T$24</f>
        <v>0.08461446327</v>
      </c>
      <c r="AF2818" s="372">
        <f>$N2698*'Assumptions (T&amp;D)'!U$24</f>
        <v>0.08461446327</v>
      </c>
      <c r="AG2818" s="372">
        <f>$N2698*'Assumptions (T&amp;D)'!V$24</f>
        <v>0.08461446327</v>
      </c>
      <c r="AH2818" s="372">
        <f>$N2698*'Assumptions (T&amp;D)'!W$24</f>
        <v>0.04230723163</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0.07609597733</v>
      </c>
      <c r="P2819" s="372">
        <f>$O2698*'Assumptions (T&amp;D)'!D$24</f>
        <v>0.1465101217</v>
      </c>
      <c r="Q2819" s="372">
        <f>$O2698*'Assumptions (T&amp;D)'!E$24</f>
        <v>0.1355523009</v>
      </c>
      <c r="R2819" s="372">
        <f>$O2698*'Assumptions (T&amp;D)'!F$24</f>
        <v>0.1254061706</v>
      </c>
      <c r="S2819" s="372">
        <f>$O2698*'Assumptions (T&amp;D)'!G$24</f>
        <v>0.1158688081</v>
      </c>
      <c r="T2819" s="372">
        <f>$O2698*'Assumptions (T&amp;D)'!H$24</f>
        <v>0.1073460587</v>
      </c>
      <c r="U2819" s="372">
        <f>$O2698*'Assumptions (T&amp;D)'!I$24</f>
        <v>0.09922915443</v>
      </c>
      <c r="V2819" s="372">
        <f>$O2698*'Assumptions (T&amp;D)'!J$24</f>
        <v>0.09172101801</v>
      </c>
      <c r="W2819" s="372">
        <f>$O2698*'Assumptions (T&amp;D)'!K$24</f>
        <v>0.09050348237</v>
      </c>
      <c r="X2819" s="372">
        <f>$O2698*'Assumptions (T&amp;D)'!L$24</f>
        <v>0.09050348237</v>
      </c>
      <c r="Y2819" s="372">
        <f>$O2698*'Assumptions (T&amp;D)'!M$24</f>
        <v>0.09050348237</v>
      </c>
      <c r="Z2819" s="372">
        <f>$O2698*'Assumptions (T&amp;D)'!N$24</f>
        <v>0.09050348237</v>
      </c>
      <c r="AA2819" s="372">
        <f>$O2698*'Assumptions (T&amp;D)'!O$24</f>
        <v>0.09050348237</v>
      </c>
      <c r="AB2819" s="372">
        <f>$O2698*'Assumptions (T&amp;D)'!P$24</f>
        <v>0.09050348237</v>
      </c>
      <c r="AC2819" s="372">
        <f>$O2698*'Assumptions (T&amp;D)'!Q$24</f>
        <v>0.09050348237</v>
      </c>
      <c r="AD2819" s="372">
        <f>$O2698*'Assumptions (T&amp;D)'!R$24</f>
        <v>0.09050348237</v>
      </c>
      <c r="AE2819" s="372">
        <f>$O2698*'Assumptions (T&amp;D)'!S$24</f>
        <v>0.09050348237</v>
      </c>
      <c r="AF2819" s="372">
        <f>$O2698*'Assumptions (T&amp;D)'!T$24</f>
        <v>0.09050348237</v>
      </c>
      <c r="AG2819" s="372">
        <f>$O2698*'Assumptions (T&amp;D)'!U$24</f>
        <v>0.09050348237</v>
      </c>
      <c r="AH2819" s="372">
        <f>$O2698*'Assumptions (T&amp;D)'!V$24</f>
        <v>0.09050348237</v>
      </c>
      <c r="AI2819" s="372">
        <f>$O2698*'Assumptions (T&amp;D)'!W$24</f>
        <v>0.04525174118</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0.08979179876</v>
      </c>
      <c r="Q2820" s="372">
        <f>$P2698*'Assumptions (T&amp;D)'!D$24</f>
        <v>0.1728791432</v>
      </c>
      <c r="R2820" s="372">
        <f>$P2698*'Assumptions (T&amp;D)'!E$24</f>
        <v>0.1599491242</v>
      </c>
      <c r="S2820" s="372">
        <f>$P2698*'Assumptions (T&amp;D)'!F$24</f>
        <v>0.1479768844</v>
      </c>
      <c r="T2820" s="372">
        <f>$P2698*'Assumptions (T&amp;D)'!G$24</f>
        <v>0.1367229789</v>
      </c>
      <c r="U2820" s="372">
        <f>$P2698*'Assumptions (T&amp;D)'!H$24</f>
        <v>0.1266662975</v>
      </c>
      <c r="V2820" s="372">
        <f>$P2698*'Assumptions (T&amp;D)'!I$24</f>
        <v>0.1170885056</v>
      </c>
      <c r="W2820" s="372">
        <f>$P2698*'Assumptions (T&amp;D)'!J$24</f>
        <v>0.1082290481</v>
      </c>
      <c r="X2820" s="372">
        <f>$P2698*'Assumptions (T&amp;D)'!K$24</f>
        <v>0.1067923793</v>
      </c>
      <c r="Y2820" s="372">
        <f>$P2698*'Assumptions (T&amp;D)'!L$24</f>
        <v>0.1067923793</v>
      </c>
      <c r="Z2820" s="372">
        <f>$P2698*'Assumptions (T&amp;D)'!M$24</f>
        <v>0.1067923793</v>
      </c>
      <c r="AA2820" s="372">
        <f>$P2698*'Assumptions (T&amp;D)'!N$24</f>
        <v>0.1067923793</v>
      </c>
      <c r="AB2820" s="372">
        <f>$P2698*'Assumptions (T&amp;D)'!O$24</f>
        <v>0.1067923793</v>
      </c>
      <c r="AC2820" s="372">
        <f>$P2698*'Assumptions (T&amp;D)'!P$24</f>
        <v>0.1067923793</v>
      </c>
      <c r="AD2820" s="372">
        <f>$P2698*'Assumptions (T&amp;D)'!Q$24</f>
        <v>0.1067923793</v>
      </c>
      <c r="AE2820" s="372">
        <f>$P2698*'Assumptions (T&amp;D)'!R$24</f>
        <v>0.1067923793</v>
      </c>
      <c r="AF2820" s="372">
        <f>$P2698*'Assumptions (T&amp;D)'!S$24</f>
        <v>0.1067923793</v>
      </c>
      <c r="AG2820" s="372">
        <f>$P2698*'Assumptions (T&amp;D)'!T$24</f>
        <v>0.1067923793</v>
      </c>
      <c r="AH2820" s="372">
        <f>$P2698*'Assumptions (T&amp;D)'!U$24</f>
        <v>0.1067923793</v>
      </c>
      <c r="AI2820" s="372">
        <f>$P2698*'Assumptions (T&amp;D)'!V$24</f>
        <v>0.1067923793</v>
      </c>
      <c r="AJ2820" s="372">
        <f>$P2698*'Assumptions (T&amp;D)'!W$24</f>
        <v>0.05339618966</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0.08060898673</v>
      </c>
      <c r="R2821" s="372">
        <f>$Q2698*'Assumptions (T&amp;D)'!D$24</f>
        <v>0.1551991691</v>
      </c>
      <c r="S2821" s="372">
        <f>$Q2698*'Assumptions (T&amp;D)'!E$24</f>
        <v>0.143591475</v>
      </c>
      <c r="T2821" s="372">
        <f>$Q2698*'Assumptions (T&amp;D)'!F$24</f>
        <v>0.1328436101</v>
      </c>
      <c r="U2821" s="372">
        <f>$Q2698*'Assumptions (T&amp;D)'!G$24</f>
        <v>0.1227406171</v>
      </c>
      <c r="V2821" s="372">
        <f>$Q2698*'Assumptions (T&amp;D)'!H$24</f>
        <v>0.1137124106</v>
      </c>
      <c r="W2821" s="372">
        <f>$Q2698*'Assumptions (T&amp;D)'!I$24</f>
        <v>0.1051141187</v>
      </c>
      <c r="X2821" s="372">
        <f>$Q2698*'Assumptions (T&amp;D)'!J$24</f>
        <v>0.09716069867</v>
      </c>
      <c r="Y2821" s="372">
        <f>$Q2698*'Assumptions (T&amp;D)'!K$24</f>
        <v>0.09587095488</v>
      </c>
      <c r="Z2821" s="372">
        <f>$Q2698*'Assumptions (T&amp;D)'!L$24</f>
        <v>0.09587095488</v>
      </c>
      <c r="AA2821" s="372">
        <f>$Q2698*'Assumptions (T&amp;D)'!M$24</f>
        <v>0.09587095488</v>
      </c>
      <c r="AB2821" s="372">
        <f>$Q2698*'Assumptions (T&amp;D)'!N$24</f>
        <v>0.09587095488</v>
      </c>
      <c r="AC2821" s="372">
        <f>$Q2698*'Assumptions (T&amp;D)'!O$24</f>
        <v>0.09587095488</v>
      </c>
      <c r="AD2821" s="372">
        <f>$Q2698*'Assumptions (T&amp;D)'!P$24</f>
        <v>0.09587095488</v>
      </c>
      <c r="AE2821" s="372">
        <f>$Q2698*'Assumptions (T&amp;D)'!Q$24</f>
        <v>0.09587095488</v>
      </c>
      <c r="AF2821" s="372">
        <f>$Q2698*'Assumptions (T&amp;D)'!R$24</f>
        <v>0.09587095488</v>
      </c>
      <c r="AG2821" s="372">
        <f>$Q2698*'Assumptions (T&amp;D)'!S$24</f>
        <v>0.09587095488</v>
      </c>
      <c r="AH2821" s="372">
        <f>$Q2698*'Assumptions (T&amp;D)'!T$24</f>
        <v>0.09587095488</v>
      </c>
      <c r="AI2821" s="372">
        <f>$Q2698*'Assumptions (T&amp;D)'!U$24</f>
        <v>0.09587095488</v>
      </c>
      <c r="AJ2821" s="372">
        <f>$Q2698*'Assumptions (T&amp;D)'!V$24</f>
        <v>0.09587095488</v>
      </c>
      <c r="AK2821" s="372">
        <f>$Q2698*'Assumptions (T&amp;D)'!W$24</f>
        <v>0.04793547744</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0.08046534771</v>
      </c>
      <c r="S2822" s="372">
        <f>$R2698*'Assumptions (T&amp;D)'!D$24</f>
        <v>0.1549226161</v>
      </c>
      <c r="T2822" s="372">
        <f>$R2698*'Assumptions (T&amp;D)'!E$24</f>
        <v>0.1433356061</v>
      </c>
      <c r="U2822" s="372">
        <f>$R2698*'Assumptions (T&amp;D)'!F$24</f>
        <v>0.132606893</v>
      </c>
      <c r="V2822" s="372">
        <f>$R2698*'Assumptions (T&amp;D)'!G$24</f>
        <v>0.1225219028</v>
      </c>
      <c r="W2822" s="372">
        <f>$R2698*'Assumptions (T&amp;D)'!H$24</f>
        <v>0.1135097838</v>
      </c>
      <c r="X2822" s="372">
        <f>$R2698*'Assumptions (T&amp;D)'!I$24</f>
        <v>0.1049268134</v>
      </c>
      <c r="Y2822" s="372">
        <f>$R2698*'Assumptions (T&amp;D)'!J$24</f>
        <v>0.09698756578</v>
      </c>
      <c r="Z2822" s="372">
        <f>$R2698*'Assumptions (T&amp;D)'!K$24</f>
        <v>0.09570012021</v>
      </c>
      <c r="AA2822" s="372">
        <f>$R2698*'Assumptions (T&amp;D)'!L$24</f>
        <v>0.09570012021</v>
      </c>
      <c r="AB2822" s="372">
        <f>$R2698*'Assumptions (T&amp;D)'!M$24</f>
        <v>0.09570012021</v>
      </c>
      <c r="AC2822" s="372">
        <f>$R2698*'Assumptions (T&amp;D)'!N$24</f>
        <v>0.09570012021</v>
      </c>
      <c r="AD2822" s="372">
        <f>$R2698*'Assumptions (T&amp;D)'!O$24</f>
        <v>0.09570012021</v>
      </c>
      <c r="AE2822" s="372">
        <f>$R2698*'Assumptions (T&amp;D)'!P$24</f>
        <v>0.09570012021</v>
      </c>
      <c r="AF2822" s="372">
        <f>$R2698*'Assumptions (T&amp;D)'!Q$24</f>
        <v>0.09570012021</v>
      </c>
      <c r="AG2822" s="372">
        <f>$R2698*'Assumptions (T&amp;D)'!R$24</f>
        <v>0.09570012021</v>
      </c>
      <c r="AH2822" s="372">
        <f>$R2698*'Assumptions (T&amp;D)'!S$24</f>
        <v>0.09570012021</v>
      </c>
      <c r="AI2822" s="372">
        <f>$R2698*'Assumptions (T&amp;D)'!T$24</f>
        <v>0.09570012021</v>
      </c>
      <c r="AJ2822" s="372">
        <f>$R2698*'Assumptions (T&amp;D)'!U$24</f>
        <v>0.09570012021</v>
      </c>
      <c r="AK2822" s="372">
        <f>$R2698*'Assumptions (T&amp;D)'!V$24</f>
        <v>0.09570012021</v>
      </c>
      <c r="AL2822" s="372">
        <f>$R2698*'Assumptions (T&amp;D)'!W$24</f>
        <v>0.04785006011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0.08264045621</v>
      </c>
      <c r="T2823" s="372">
        <f>$S2698*'Assumptions (T&amp;D)'!D$24</f>
        <v>0.159110425</v>
      </c>
      <c r="U2823" s="372">
        <f>$S2698*'Assumptions (T&amp;D)'!E$24</f>
        <v>0.1472101993</v>
      </c>
      <c r="V2823" s="372">
        <f>$S2698*'Assumptions (T&amp;D)'!F$24</f>
        <v>0.1361914718</v>
      </c>
      <c r="W2823" s="372">
        <f>$S2698*'Assumptions (T&amp;D)'!G$24</f>
        <v>0.125833868</v>
      </c>
      <c r="X2823" s="372">
        <f>$S2698*'Assumptions (T&amp;D)'!H$24</f>
        <v>0.1165781369</v>
      </c>
      <c r="Y2823" s="372">
        <f>$S2698*'Assumptions (T&amp;D)'!I$24</f>
        <v>0.1077631549</v>
      </c>
      <c r="Z2823" s="372">
        <f>$S2698*'Assumptions (T&amp;D)'!J$24</f>
        <v>0.09960929655</v>
      </c>
      <c r="AA2823" s="372">
        <f>$S2698*'Assumptions (T&amp;D)'!K$24</f>
        <v>0.09828704925</v>
      </c>
      <c r="AB2823" s="372">
        <f>$S2698*'Assumptions (T&amp;D)'!L$24</f>
        <v>0.09828704925</v>
      </c>
      <c r="AC2823" s="372">
        <f>$S2698*'Assumptions (T&amp;D)'!M$24</f>
        <v>0.09828704925</v>
      </c>
      <c r="AD2823" s="372">
        <f>$S2698*'Assumptions (T&amp;D)'!N$24</f>
        <v>0.09828704925</v>
      </c>
      <c r="AE2823" s="372">
        <f>$S2698*'Assumptions (T&amp;D)'!O$24</f>
        <v>0.09828704925</v>
      </c>
      <c r="AF2823" s="372">
        <f>$S2698*'Assumptions (T&amp;D)'!P$24</f>
        <v>0.09828704925</v>
      </c>
      <c r="AG2823" s="372">
        <f>$S2698*'Assumptions (T&amp;D)'!Q$24</f>
        <v>0.09828704925</v>
      </c>
      <c r="AH2823" s="372">
        <f>$S2698*'Assumptions (T&amp;D)'!R$24</f>
        <v>0.09828704925</v>
      </c>
      <c r="AI2823" s="372">
        <f>$S2698*'Assumptions (T&amp;D)'!S$24</f>
        <v>0.09828704925</v>
      </c>
      <c r="AJ2823" s="372">
        <f>$S2698*'Assumptions (T&amp;D)'!T$24</f>
        <v>0.09828704925</v>
      </c>
      <c r="AK2823" s="372">
        <f>$S2698*'Assumptions (T&amp;D)'!U$24</f>
        <v>0.09828704925</v>
      </c>
      <c r="AL2823" s="372">
        <f>$S2698*'Assumptions (T&amp;D)'!V$24</f>
        <v>0.09828704925</v>
      </c>
      <c r="AM2823" s="372">
        <f>$S2698*'Assumptions (T&amp;D)'!W$24</f>
        <v>0.04914352463</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0.0877566409</v>
      </c>
      <c r="U2824" s="372">
        <f>$T2698*'Assumptions (T&amp;D)'!D$24</f>
        <v>0.168960786</v>
      </c>
      <c r="V2824" s="372">
        <f>$T2698*'Assumptions (T&amp;D)'!E$24</f>
        <v>0.1563238297</v>
      </c>
      <c r="W2824" s="372">
        <f>$T2698*'Assumptions (T&amp;D)'!F$24</f>
        <v>0.1446229442</v>
      </c>
      <c r="X2824" s="372">
        <f>$T2698*'Assumptions (T&amp;D)'!G$24</f>
        <v>0.1336241119</v>
      </c>
      <c r="Y2824" s="372">
        <f>$T2698*'Assumptions (T&amp;D)'!H$24</f>
        <v>0.1237953681</v>
      </c>
      <c r="Z2824" s="372">
        <f>$T2698*'Assumptions (T&amp;D)'!I$24</f>
        <v>0.1144346597</v>
      </c>
      <c r="AA2824" s="372">
        <f>$T2698*'Assumptions (T&amp;D)'!J$24</f>
        <v>0.1057760045</v>
      </c>
      <c r="AB2824" s="372">
        <f>$T2698*'Assumptions (T&amp;D)'!K$24</f>
        <v>0.1043718982</v>
      </c>
      <c r="AC2824" s="372">
        <f>$T2698*'Assumptions (T&amp;D)'!L$24</f>
        <v>0.1043718982</v>
      </c>
      <c r="AD2824" s="372">
        <f>$T2698*'Assumptions (T&amp;D)'!M$24</f>
        <v>0.1043718982</v>
      </c>
      <c r="AE2824" s="372">
        <f>$T2698*'Assumptions (T&amp;D)'!N$24</f>
        <v>0.1043718982</v>
      </c>
      <c r="AF2824" s="372">
        <f>$T2698*'Assumptions (T&amp;D)'!O$24</f>
        <v>0.1043718982</v>
      </c>
      <c r="AG2824" s="372">
        <f>$T2698*'Assumptions (T&amp;D)'!P$24</f>
        <v>0.1043718982</v>
      </c>
      <c r="AH2824" s="372">
        <f>$T2698*'Assumptions (T&amp;D)'!Q$24</f>
        <v>0.1043718982</v>
      </c>
      <c r="AI2824" s="372">
        <f>$T2698*'Assumptions (T&amp;D)'!R$24</f>
        <v>0.1043718982</v>
      </c>
      <c r="AJ2824" s="372">
        <f>$T2698*'Assumptions (T&amp;D)'!S$24</f>
        <v>0.1043718982</v>
      </c>
      <c r="AK2824" s="372">
        <f>$T2698*'Assumptions (T&amp;D)'!T$24</f>
        <v>0.1043718982</v>
      </c>
      <c r="AL2824" s="372">
        <f>$T2698*'Assumptions (T&amp;D)'!U$24</f>
        <v>0.1043718982</v>
      </c>
      <c r="AM2824" s="372">
        <f>$T2698*'Assumptions (T&amp;D)'!V$24</f>
        <v>0.1043718982</v>
      </c>
      <c r="AN2824" s="372">
        <f>$T2698*'Assumptions (T&amp;D)'!W$24</f>
        <v>0.05218594912</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0.08886512519</v>
      </c>
      <c r="V2825" s="372">
        <f>$U2698*'Assumptions (T&amp;D)'!D$24</f>
        <v>0.1710949877</v>
      </c>
      <c r="W2825" s="372">
        <f>$U2698*'Assumptions (T&amp;D)'!E$24</f>
        <v>0.1582984097</v>
      </c>
      <c r="X2825" s="372">
        <f>$U2698*'Assumptions (T&amp;D)'!F$24</f>
        <v>0.1464497263</v>
      </c>
      <c r="Y2825" s="372">
        <f>$U2698*'Assumptions (T&amp;D)'!G$24</f>
        <v>0.135311964</v>
      </c>
      <c r="Z2825" s="372">
        <f>$U2698*'Assumptions (T&amp;D)'!H$24</f>
        <v>0.1253590699</v>
      </c>
      <c r="AA2825" s="372">
        <f>$U2698*'Assumptions (T&amp;D)'!I$24</f>
        <v>0.1158801232</v>
      </c>
      <c r="AB2825" s="372">
        <f>$U2698*'Assumptions (T&amp;D)'!J$24</f>
        <v>0.1071120976</v>
      </c>
      <c r="AC2825" s="372">
        <f>$U2698*'Assumptions (T&amp;D)'!K$24</f>
        <v>0.1056902556</v>
      </c>
      <c r="AD2825" s="372">
        <f>$U2698*'Assumptions (T&amp;D)'!L$24</f>
        <v>0.1056902556</v>
      </c>
      <c r="AE2825" s="372">
        <f>$U2698*'Assumptions (T&amp;D)'!M$24</f>
        <v>0.1056902556</v>
      </c>
      <c r="AF2825" s="372">
        <f>$U2698*'Assumptions (T&amp;D)'!N$24</f>
        <v>0.1056902556</v>
      </c>
      <c r="AG2825" s="372">
        <f>$U2698*'Assumptions (T&amp;D)'!O$24</f>
        <v>0.1056902556</v>
      </c>
      <c r="AH2825" s="372">
        <f>$U2698*'Assumptions (T&amp;D)'!P$24</f>
        <v>0.1056902556</v>
      </c>
      <c r="AI2825" s="372">
        <f>$U2698*'Assumptions (T&amp;D)'!Q$24</f>
        <v>0.1056902556</v>
      </c>
      <c r="AJ2825" s="372">
        <f>$U2698*'Assumptions (T&amp;D)'!R$24</f>
        <v>0.1056902556</v>
      </c>
      <c r="AK2825" s="372">
        <f>$U2698*'Assumptions (T&amp;D)'!S$24</f>
        <v>0.1056902556</v>
      </c>
      <c r="AL2825" s="372">
        <f>$U2698*'Assumptions (T&amp;D)'!T$24</f>
        <v>0.1056902556</v>
      </c>
      <c r="AM2825" s="372">
        <f>$U2698*'Assumptions (T&amp;D)'!U$24</f>
        <v>0.1056902556</v>
      </c>
      <c r="AN2825" s="372">
        <f>$U2698*'Assumptions (T&amp;D)'!V$24</f>
        <v>0.1056902556</v>
      </c>
      <c r="AO2825" s="372">
        <f>$U2698*'Assumptions (T&amp;D)'!W$24</f>
        <v>0.05284512778</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0.0921093075</v>
      </c>
      <c r="W2826" s="372">
        <f>$V2698*'Assumptions (T&amp;D)'!D$24</f>
        <v>0.17734112</v>
      </c>
      <c r="X2826" s="372">
        <f>$V2698*'Assumptions (T&amp;D)'!E$24</f>
        <v>0.1640773798</v>
      </c>
      <c r="Y2826" s="372">
        <f>$V2698*'Assumptions (T&amp;D)'!F$24</f>
        <v>0.1517961388</v>
      </c>
      <c r="Z2826" s="372">
        <f>$V2698*'Assumptions (T&amp;D)'!G$24</f>
        <v>0.1402517722</v>
      </c>
      <c r="AA2826" s="372">
        <f>$V2698*'Assumptions (T&amp;D)'!H$24</f>
        <v>0.1299355298</v>
      </c>
      <c r="AB2826" s="372">
        <f>$V2698*'Assumptions (T&amp;D)'!I$24</f>
        <v>0.120110537</v>
      </c>
      <c r="AC2826" s="372">
        <f>$V2698*'Assumptions (T&amp;D)'!J$24</f>
        <v>0.1110224186</v>
      </c>
      <c r="AD2826" s="372">
        <f>$V2698*'Assumptions (T&amp;D)'!K$24</f>
        <v>0.1095486697</v>
      </c>
      <c r="AE2826" s="372">
        <f>$V2698*'Assumptions (T&amp;D)'!L$24</f>
        <v>0.1095486697</v>
      </c>
      <c r="AF2826" s="372">
        <f>$V2698*'Assumptions (T&amp;D)'!M$24</f>
        <v>0.1095486697</v>
      </c>
      <c r="AG2826" s="372">
        <f>$V2698*'Assumptions (T&amp;D)'!N$24</f>
        <v>0.1095486697</v>
      </c>
      <c r="AH2826" s="372">
        <f>$V2698*'Assumptions (T&amp;D)'!O$24</f>
        <v>0.1095486697</v>
      </c>
      <c r="AI2826" s="372">
        <f>$V2698*'Assumptions (T&amp;D)'!P$24</f>
        <v>0.1095486697</v>
      </c>
      <c r="AJ2826" s="372">
        <f>$V2698*'Assumptions (T&amp;D)'!Q$24</f>
        <v>0.1095486697</v>
      </c>
      <c r="AK2826" s="372">
        <f>$V2698*'Assumptions (T&amp;D)'!R$24</f>
        <v>0.1095486697</v>
      </c>
      <c r="AL2826" s="372">
        <f>$V2698*'Assumptions (T&amp;D)'!S$24</f>
        <v>0.1095486697</v>
      </c>
      <c r="AM2826" s="372">
        <f>$V2698*'Assumptions (T&amp;D)'!T$24</f>
        <v>0.1095486697</v>
      </c>
      <c r="AN2826" s="372">
        <f>$V2698*'Assumptions (T&amp;D)'!U$24</f>
        <v>0.1095486697</v>
      </c>
      <c r="AO2826" s="372">
        <f>$V2698*'Assumptions (T&amp;D)'!V$24</f>
        <v>0.1095486697</v>
      </c>
      <c r="AP2826" s="372">
        <f>$V2698*'Assumptions (T&amp;D)'!W$24</f>
        <v>0.05477433486</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0.09392827937</v>
      </c>
      <c r="X2827" s="372">
        <f>$W2698*'Assumptions (T&amp;D)'!D$24</f>
        <v>0.1808432472</v>
      </c>
      <c r="Y2827" s="372">
        <f>$W2698*'Assumptions (T&amp;D)'!E$24</f>
        <v>0.167317575</v>
      </c>
      <c r="Z2827" s="372">
        <f>$W2698*'Assumptions (T&amp;D)'!F$24</f>
        <v>0.1547938044</v>
      </c>
      <c r="AA2827" s="372">
        <f>$W2698*'Assumptions (T&amp;D)'!G$24</f>
        <v>0.1430214601</v>
      </c>
      <c r="AB2827" s="372">
        <f>$W2698*'Assumptions (T&amp;D)'!H$24</f>
        <v>0.1325014928</v>
      </c>
      <c r="AC2827" s="372">
        <f>$W2698*'Assumptions (T&amp;D)'!I$24</f>
        <v>0.1224824763</v>
      </c>
      <c r="AD2827" s="372">
        <f>$W2698*'Assumptions (T&amp;D)'!J$24</f>
        <v>0.1132148861</v>
      </c>
      <c r="AE2827" s="372">
        <f>$W2698*'Assumptions (T&amp;D)'!K$24</f>
        <v>0.1117120336</v>
      </c>
      <c r="AF2827" s="372">
        <f>$W2698*'Assumptions (T&amp;D)'!L$24</f>
        <v>0.1117120336</v>
      </c>
      <c r="AG2827" s="372">
        <f>$W2698*'Assumptions (T&amp;D)'!M$24</f>
        <v>0.1117120336</v>
      </c>
      <c r="AH2827" s="372">
        <f>$W2698*'Assumptions (T&amp;D)'!N$24</f>
        <v>0.1117120336</v>
      </c>
      <c r="AI2827" s="372">
        <f>$W2698*'Assumptions (T&amp;D)'!O$24</f>
        <v>0.1117120336</v>
      </c>
      <c r="AJ2827" s="372">
        <f>$W2698*'Assumptions (T&amp;D)'!P$24</f>
        <v>0.1117120336</v>
      </c>
      <c r="AK2827" s="372">
        <f>$W2698*'Assumptions (T&amp;D)'!Q$24</f>
        <v>0.1117120336</v>
      </c>
      <c r="AL2827" s="372">
        <f>$W2698*'Assumptions (T&amp;D)'!R$24</f>
        <v>0.1117120336</v>
      </c>
      <c r="AM2827" s="372">
        <f>$W2698*'Assumptions (T&amp;D)'!S$24</f>
        <v>0.1117120336</v>
      </c>
      <c r="AN2827" s="372">
        <f>$W2698*'Assumptions (T&amp;D)'!T$24</f>
        <v>0.1117120336</v>
      </c>
      <c r="AO2827" s="372">
        <f>$W2698*'Assumptions (T&amp;D)'!U$24</f>
        <v>0.1117120336</v>
      </c>
      <c r="AP2827" s="372">
        <f>$W2698*'Assumptions (T&amp;D)'!V$24</f>
        <v>0.1117120336</v>
      </c>
      <c r="AQ2827" s="372">
        <f>$W2698*'Assumptions (T&amp;D)'!W$24</f>
        <v>0.0558560168</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0.1008803201</v>
      </c>
      <c r="Y2828" s="372">
        <f>$X2698*'Assumptions (T&amp;D)'!D$24</f>
        <v>0.1942282429</v>
      </c>
      <c r="Z2828" s="372">
        <f>$X2698*'Assumptions (T&amp;D)'!E$24</f>
        <v>0.1797014768</v>
      </c>
      <c r="AA2828" s="372">
        <f>$X2698*'Assumptions (T&amp;D)'!F$24</f>
        <v>0.1662507675</v>
      </c>
      <c r="AB2828" s="372">
        <f>$X2698*'Assumptions (T&amp;D)'!G$24</f>
        <v>0.1536071007</v>
      </c>
      <c r="AC2828" s="372">
        <f>$X2698*'Assumptions (T&amp;D)'!H$24</f>
        <v>0.1423085049</v>
      </c>
      <c r="AD2828" s="372">
        <f>$X2698*'Assumptions (T&amp;D)'!I$24</f>
        <v>0.1315479374</v>
      </c>
      <c r="AE2828" s="372">
        <f>$X2698*'Assumptions (T&amp;D)'!J$24</f>
        <v>0.1215944125</v>
      </c>
      <c r="AF2828" s="372">
        <f>$X2698*'Assumptions (T&amp;D)'!K$24</f>
        <v>0.1199803274</v>
      </c>
      <c r="AG2828" s="372">
        <f>$X2698*'Assumptions (T&amp;D)'!L$24</f>
        <v>0.1199803274</v>
      </c>
      <c r="AH2828" s="372">
        <f>$X2698*'Assumptions (T&amp;D)'!M$24</f>
        <v>0.1199803274</v>
      </c>
      <c r="AI2828" s="372">
        <f>$X2698*'Assumptions (T&amp;D)'!N$24</f>
        <v>0.1199803274</v>
      </c>
      <c r="AJ2828" s="372">
        <f>$X2698*'Assumptions (T&amp;D)'!O$24</f>
        <v>0.1199803274</v>
      </c>
      <c r="AK2828" s="372">
        <f>$X2698*'Assumptions (T&amp;D)'!P$24</f>
        <v>0.1199803274</v>
      </c>
      <c r="AL2828" s="372">
        <f>$X2698*'Assumptions (T&amp;D)'!Q$24</f>
        <v>0.1199803274</v>
      </c>
      <c r="AM2828" s="372">
        <f>$X2698*'Assumptions (T&amp;D)'!R$24</f>
        <v>0.1199803274</v>
      </c>
      <c r="AN2828" s="372">
        <f>$X2698*'Assumptions (T&amp;D)'!S$24</f>
        <v>0.1199803274</v>
      </c>
      <c r="AO2828" s="372">
        <f>$X2698*'Assumptions (T&amp;D)'!T$24</f>
        <v>0.1199803274</v>
      </c>
      <c r="AP2828" s="372">
        <f>$X2698*'Assumptions (T&amp;D)'!U$24</f>
        <v>0.1199803274</v>
      </c>
      <c r="AQ2828" s="372">
        <f>$X2698*'Assumptions (T&amp;D)'!V$24</f>
        <v>0.1199803274</v>
      </c>
      <c r="AR2828" s="372">
        <f>$X2698*'Assumptions (T&amp;D)'!W$24</f>
        <v>0.05999016368</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0.1036811716</v>
      </c>
      <c r="Z2829" s="372">
        <f>$Y2698*'Assumptions (T&amp;D)'!D$24</f>
        <v>0.1996208158</v>
      </c>
      <c r="AA2829" s="372">
        <f>$Y2698*'Assumptions (T&amp;D)'!E$24</f>
        <v>0.184690727</v>
      </c>
      <c r="AB2829" s="372">
        <f>$Y2698*'Assumptions (T&amp;D)'!F$24</f>
        <v>0.1708665708</v>
      </c>
      <c r="AC2829" s="372">
        <f>$Y2698*'Assumptions (T&amp;D)'!G$24</f>
        <v>0.157871864</v>
      </c>
      <c r="AD2829" s="372">
        <f>$Y2698*'Assumptions (T&amp;D)'!H$24</f>
        <v>0.1462595728</v>
      </c>
      <c r="AE2829" s="372">
        <f>$Y2698*'Assumptions (T&amp;D)'!I$24</f>
        <v>0.1352002478</v>
      </c>
      <c r="AF2829" s="372">
        <f>$Y2698*'Assumptions (T&amp;D)'!J$24</f>
        <v>0.1249703722</v>
      </c>
      <c r="AG2829" s="372">
        <f>$Y2698*'Assumptions (T&amp;D)'!K$24</f>
        <v>0.1233114734</v>
      </c>
      <c r="AH2829" s="372">
        <f>$Y2698*'Assumptions (T&amp;D)'!L$24</f>
        <v>0.1233114734</v>
      </c>
      <c r="AI2829" s="372">
        <f>$Y2698*'Assumptions (T&amp;D)'!M$24</f>
        <v>0.1233114734</v>
      </c>
      <c r="AJ2829" s="372">
        <f>$Y2698*'Assumptions (T&amp;D)'!N$24</f>
        <v>0.1233114734</v>
      </c>
      <c r="AK2829" s="372">
        <f>$Y2698*'Assumptions (T&amp;D)'!O$24</f>
        <v>0.1233114734</v>
      </c>
      <c r="AL2829" s="372">
        <f>$Y2698*'Assumptions (T&amp;D)'!P$24</f>
        <v>0.1233114734</v>
      </c>
      <c r="AM2829" s="372">
        <f>$Y2698*'Assumptions (T&amp;D)'!Q$24</f>
        <v>0.1233114734</v>
      </c>
      <c r="AN2829" s="372">
        <f>$Y2698*'Assumptions (T&amp;D)'!R$24</f>
        <v>0.1233114734</v>
      </c>
      <c r="AO2829" s="372">
        <f>$Y2698*'Assumptions (T&amp;D)'!S$24</f>
        <v>0.1233114734</v>
      </c>
      <c r="AP2829" s="372">
        <f>$Y2698*'Assumptions (T&amp;D)'!T$24</f>
        <v>0.1233114734</v>
      </c>
      <c r="AQ2829" s="372">
        <f>$Y2698*'Assumptions (T&amp;D)'!U$24</f>
        <v>0.1233114734</v>
      </c>
      <c r="AR2829" s="372">
        <f>$Y2698*'Assumptions (T&amp;D)'!V$24</f>
        <v>0.1233114734</v>
      </c>
      <c r="AS2829" s="372">
        <f>$Y2698*'Assumptions (T&amp;D)'!W$24</f>
        <v>0.06165573672</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0.1065533039</v>
      </c>
      <c r="AA2830" s="372">
        <f>$Z2698*'Assumptions (T&amp;D)'!D$24</f>
        <v>0.2051506277</v>
      </c>
      <c r="AB2830" s="372">
        <f>$Z2698*'Assumptions (T&amp;D)'!E$24</f>
        <v>0.189806952</v>
      </c>
      <c r="AC2830" s="372">
        <f>$Z2698*'Assumptions (T&amp;D)'!F$24</f>
        <v>0.1755998448</v>
      </c>
      <c r="AD2830" s="372">
        <f>$Z2698*'Assumptions (T&amp;D)'!G$24</f>
        <v>0.162245164</v>
      </c>
      <c r="AE2830" s="372">
        <f>$Z2698*'Assumptions (T&amp;D)'!H$24</f>
        <v>0.150311194</v>
      </c>
      <c r="AF2830" s="372">
        <f>$Z2698*'Assumptions (T&amp;D)'!I$24</f>
        <v>0.1389455083</v>
      </c>
      <c r="AG2830" s="372">
        <f>$Z2698*'Assumptions (T&amp;D)'!J$24</f>
        <v>0.1284322489</v>
      </c>
      <c r="AH2830" s="372">
        <f>$Z2698*'Assumptions (T&amp;D)'!K$24</f>
        <v>0.1267273961</v>
      </c>
      <c r="AI2830" s="372">
        <f>$Z2698*'Assumptions (T&amp;D)'!L$24</f>
        <v>0.1267273961</v>
      </c>
      <c r="AJ2830" s="372">
        <f>$Z2698*'Assumptions (T&amp;D)'!M$24</f>
        <v>0.1267273961</v>
      </c>
      <c r="AK2830" s="372">
        <f>$Z2698*'Assumptions (T&amp;D)'!N$24</f>
        <v>0.1267273961</v>
      </c>
      <c r="AL2830" s="372">
        <f>$Z2698*'Assumptions (T&amp;D)'!O$24</f>
        <v>0.1267273961</v>
      </c>
      <c r="AM2830" s="372">
        <f>$Z2698*'Assumptions (T&amp;D)'!P$24</f>
        <v>0.1267273961</v>
      </c>
      <c r="AN2830" s="372">
        <f>$Z2698*'Assumptions (T&amp;D)'!Q$24</f>
        <v>0.1267273961</v>
      </c>
      <c r="AO2830" s="372">
        <f>$Z2698*'Assumptions (T&amp;D)'!R$24</f>
        <v>0.1267273961</v>
      </c>
      <c r="AP2830" s="372">
        <f>$Z2698*'Assumptions (T&amp;D)'!S$24</f>
        <v>0.1267273961</v>
      </c>
      <c r="AQ2830" s="372">
        <f>$Z2698*'Assumptions (T&amp;D)'!T$24</f>
        <v>0.1267273961</v>
      </c>
      <c r="AR2830" s="372">
        <f>$Z2698*'Assumptions (T&amp;D)'!U$24</f>
        <v>0.1267273961</v>
      </c>
      <c r="AS2830" s="372">
        <f>$Z2698*'Assumptions (T&amp;D)'!V$24</f>
        <v>0.1267273961</v>
      </c>
      <c r="AT2830" s="372">
        <f>$Z2698*'Assumptions (T&amp;D)'!W$24</f>
        <v>0.06336369804</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0.1094984399</v>
      </c>
      <c r="AB2831" s="372">
        <f>$AA2698*'Assumptions (T&amp;D)'!D$24</f>
        <v>0.2108209962</v>
      </c>
      <c r="AC2831" s="372">
        <f>$AA2698*'Assumptions (T&amp;D)'!E$24</f>
        <v>0.1950532209</v>
      </c>
      <c r="AD2831" s="372">
        <f>$AA2698*'Assumptions (T&amp;D)'!F$24</f>
        <v>0.1804534289</v>
      </c>
      <c r="AE2831" s="372">
        <f>$AA2698*'Assumptions (T&amp;D)'!G$24</f>
        <v>0.1667296244</v>
      </c>
      <c r="AF2831" s="372">
        <f>$AA2698*'Assumptions (T&amp;D)'!H$24</f>
        <v>0.1544657992</v>
      </c>
      <c r="AG2831" s="372">
        <f>$AA2698*'Assumptions (T&amp;D)'!I$24</f>
        <v>0.1427859656</v>
      </c>
      <c r="AH2831" s="372">
        <f>$AA2698*'Assumptions (T&amp;D)'!J$24</f>
        <v>0.1319821195</v>
      </c>
      <c r="AI2831" s="372">
        <f>$AA2698*'Assumptions (T&amp;D)'!K$24</f>
        <v>0.1302301445</v>
      </c>
      <c r="AJ2831" s="372">
        <f>$AA2698*'Assumptions (T&amp;D)'!L$24</f>
        <v>0.1302301445</v>
      </c>
      <c r="AK2831" s="372">
        <f>$AA2698*'Assumptions (T&amp;D)'!M$24</f>
        <v>0.1302301445</v>
      </c>
      <c r="AL2831" s="372">
        <f>$AA2698*'Assumptions (T&amp;D)'!N$24</f>
        <v>0.1302301445</v>
      </c>
      <c r="AM2831" s="372">
        <f>$AA2698*'Assumptions (T&amp;D)'!O$24</f>
        <v>0.1302301445</v>
      </c>
      <c r="AN2831" s="372">
        <f>$AA2698*'Assumptions (T&amp;D)'!P$24</f>
        <v>0.1302301445</v>
      </c>
      <c r="AO2831" s="372">
        <f>$AA2698*'Assumptions (T&amp;D)'!Q$24</f>
        <v>0.1302301445</v>
      </c>
      <c r="AP2831" s="372">
        <f>$AA2698*'Assumptions (T&amp;D)'!R$24</f>
        <v>0.1302301445</v>
      </c>
      <c r="AQ2831" s="372">
        <f>$AA2698*'Assumptions (T&amp;D)'!S$24</f>
        <v>0.1302301445</v>
      </c>
      <c r="AR2831" s="372">
        <f>$AA2698*'Assumptions (T&amp;D)'!T$24</f>
        <v>0.1302301445</v>
      </c>
      <c r="AS2831" s="372">
        <f>$AA2698*'Assumptions (T&amp;D)'!U$24</f>
        <v>0.1302301445</v>
      </c>
      <c r="AT2831" s="372">
        <f>$AA2698*'Assumptions (T&amp;D)'!V$24</f>
        <v>0.1302301445</v>
      </c>
      <c r="AU2831" s="372">
        <f>$AA2698*'Assumptions (T&amp;D)'!W$24</f>
        <v>0.06511507224</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0.1125183429</v>
      </c>
      <c r="AC2832" s="372">
        <f>$AB2698*'Assumptions (T&amp;D)'!D$24</f>
        <v>0.2166353162</v>
      </c>
      <c r="AD2832" s="372">
        <f>$AB2698*'Assumptions (T&amp;D)'!E$24</f>
        <v>0.2004326748</v>
      </c>
      <c r="AE2832" s="372">
        <f>$AB2698*'Assumptions (T&amp;D)'!F$24</f>
        <v>0.1854302291</v>
      </c>
      <c r="AF2832" s="372">
        <f>$AB2698*'Assumptions (T&amp;D)'!G$24</f>
        <v>0.1713279301</v>
      </c>
      <c r="AG2832" s="372">
        <f>$AB2698*'Assumptions (T&amp;D)'!H$24</f>
        <v>0.1587258757</v>
      </c>
      <c r="AH2832" s="372">
        <f>$AB2698*'Assumptions (T&amp;D)'!I$24</f>
        <v>0.1467239191</v>
      </c>
      <c r="AI2832" s="372">
        <f>$AB2698*'Assumptions (T&amp;D)'!J$24</f>
        <v>0.1356221093</v>
      </c>
      <c r="AJ2832" s="372">
        <f>$AB2698*'Assumptions (T&amp;D)'!K$24</f>
        <v>0.1338218158</v>
      </c>
      <c r="AK2832" s="372">
        <f>$AB2698*'Assumptions (T&amp;D)'!L$24</f>
        <v>0.1338218158</v>
      </c>
      <c r="AL2832" s="372">
        <f>$AB2698*'Assumptions (T&amp;D)'!M$24</f>
        <v>0.1338218158</v>
      </c>
      <c r="AM2832" s="372">
        <f>$AB2698*'Assumptions (T&amp;D)'!N$24</f>
        <v>0.1338218158</v>
      </c>
      <c r="AN2832" s="372">
        <f>$AB2698*'Assumptions (T&amp;D)'!O$24</f>
        <v>0.1338218158</v>
      </c>
      <c r="AO2832" s="372">
        <f>$AB2698*'Assumptions (T&amp;D)'!P$24</f>
        <v>0.1338218158</v>
      </c>
      <c r="AP2832" s="372">
        <f>$AB2698*'Assumptions (T&amp;D)'!Q$24</f>
        <v>0.1338218158</v>
      </c>
      <c r="AQ2832" s="372">
        <f>$AB2698*'Assumptions (T&amp;D)'!R$24</f>
        <v>0.1338218158</v>
      </c>
      <c r="AR2832" s="372">
        <f>$AB2698*'Assumptions (T&amp;D)'!S$24</f>
        <v>0.1338218158</v>
      </c>
      <c r="AS2832" s="372">
        <f>$AB2698*'Assumptions (T&amp;D)'!T$24</f>
        <v>0.1338218158</v>
      </c>
      <c r="AT2832" s="372">
        <f>$AB2698*'Assumptions (T&amp;D)'!U$24</f>
        <v>0.1338218158</v>
      </c>
      <c r="AU2832" s="372">
        <f>$AB2698*'Assumptions (T&amp;D)'!V$24</f>
        <v>0.1338218158</v>
      </c>
      <c r="AV2832" s="372">
        <f>$AB2698*'Assumptions (T&amp;D)'!W$24</f>
        <v>0.0669109079</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0.1156148173</v>
      </c>
      <c r="AD2833" s="372">
        <f>$AC2698*'Assumptions (T&amp;D)'!D$24</f>
        <v>0.2225970617</v>
      </c>
      <c r="AE2833" s="372">
        <f>$AC2698*'Assumptions (T&amp;D)'!E$24</f>
        <v>0.205948528</v>
      </c>
      <c r="AF2833" s="372">
        <f>$AC2698*'Assumptions (T&amp;D)'!F$24</f>
        <v>0.190533219</v>
      </c>
      <c r="AG2833" s="372">
        <f>$AC2698*'Assumptions (T&amp;D)'!G$24</f>
        <v>0.1760428285</v>
      </c>
      <c r="AH2833" s="372">
        <f>$AC2698*'Assumptions (T&amp;D)'!H$24</f>
        <v>0.163093969</v>
      </c>
      <c r="AI2833" s="372">
        <f>$AC2698*'Assumptions (T&amp;D)'!I$24</f>
        <v>0.1507617218</v>
      </c>
      <c r="AJ2833" s="372">
        <f>$AC2698*'Assumptions (T&amp;D)'!J$24</f>
        <v>0.1393543932</v>
      </c>
      <c r="AK2833" s="372">
        <f>$AC2698*'Assumptions (T&amp;D)'!K$24</f>
        <v>0.1375045561</v>
      </c>
      <c r="AL2833" s="372">
        <f>$AC2698*'Assumptions (T&amp;D)'!L$24</f>
        <v>0.1375045561</v>
      </c>
      <c r="AM2833" s="372">
        <f>$AC2698*'Assumptions (T&amp;D)'!M$24</f>
        <v>0.1375045561</v>
      </c>
      <c r="AN2833" s="372">
        <f>$AC2698*'Assumptions (T&amp;D)'!N$24</f>
        <v>0.1375045561</v>
      </c>
      <c r="AO2833" s="372">
        <f>$AC2698*'Assumptions (T&amp;D)'!O$24</f>
        <v>0.1375045561</v>
      </c>
      <c r="AP2833" s="372">
        <f>$AC2698*'Assumptions (T&amp;D)'!P$24</f>
        <v>0.1375045561</v>
      </c>
      <c r="AQ2833" s="372">
        <f>$AC2698*'Assumptions (T&amp;D)'!Q$24</f>
        <v>0.1375045561</v>
      </c>
      <c r="AR2833" s="372">
        <f>$AC2698*'Assumptions (T&amp;D)'!R$24</f>
        <v>0.1375045561</v>
      </c>
      <c r="AS2833" s="372">
        <f>$AC2698*'Assumptions (T&amp;D)'!S$24</f>
        <v>0.1375045561</v>
      </c>
      <c r="AT2833" s="372">
        <f>$AC2698*'Assumptions (T&amp;D)'!T$24</f>
        <v>0.1375045561</v>
      </c>
      <c r="AU2833" s="372">
        <f>$AC2698*'Assumptions (T&amp;D)'!U$24</f>
        <v>0.1375045561</v>
      </c>
      <c r="AV2833" s="372">
        <f>$AC2698*'Assumptions (T&amp;D)'!V$24</f>
        <v>0.1375045561</v>
      </c>
      <c r="AW2833" s="372">
        <f>$AC2698*'Assumptions (T&amp;D)'!W$24</f>
        <v>0.06875227804</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0.1187897098</v>
      </c>
      <c r="AE2834" s="372">
        <f>$AD2698*'Assumptions (T&amp;D)'!D$24</f>
        <v>0.2287097879</v>
      </c>
      <c r="AF2834" s="372">
        <f>$AD2698*'Assumptions (T&amp;D)'!E$24</f>
        <v>0.2116040697</v>
      </c>
      <c r="AG2834" s="372">
        <f>$AD2698*'Assumptions (T&amp;D)'!F$24</f>
        <v>0.1957654418</v>
      </c>
      <c r="AH2834" s="372">
        <f>$AD2698*'Assumptions (T&amp;D)'!G$24</f>
        <v>0.1808771315</v>
      </c>
      <c r="AI2834" s="372">
        <f>$AD2698*'Assumptions (T&amp;D)'!H$24</f>
        <v>0.167572684</v>
      </c>
      <c r="AJ2834" s="372">
        <f>$AD2698*'Assumptions (T&amp;D)'!I$24</f>
        <v>0.1549017816</v>
      </c>
      <c r="AK2834" s="372">
        <f>$AD2698*'Assumptions (T&amp;D)'!J$24</f>
        <v>0.1431811969</v>
      </c>
      <c r="AL2834" s="372">
        <f>$AD2698*'Assumptions (T&amp;D)'!K$24</f>
        <v>0.1412805615</v>
      </c>
      <c r="AM2834" s="372">
        <f>$AD2698*'Assumptions (T&amp;D)'!L$24</f>
        <v>0.1412805615</v>
      </c>
      <c r="AN2834" s="372">
        <f>$AD2698*'Assumptions (T&amp;D)'!M$24</f>
        <v>0.1412805615</v>
      </c>
      <c r="AO2834" s="372">
        <f>$AD2698*'Assumptions (T&amp;D)'!N$24</f>
        <v>0.1412805615</v>
      </c>
      <c r="AP2834" s="372">
        <f>$AD2698*'Assumptions (T&amp;D)'!O$24</f>
        <v>0.1412805615</v>
      </c>
      <c r="AQ2834" s="372">
        <f>$AD2698*'Assumptions (T&amp;D)'!P$24</f>
        <v>0.1412805615</v>
      </c>
      <c r="AR2834" s="372">
        <f>$AD2698*'Assumptions (T&amp;D)'!Q$24</f>
        <v>0.1412805615</v>
      </c>
      <c r="AS2834" s="372">
        <f>$AD2698*'Assumptions (T&amp;D)'!R$24</f>
        <v>0.1412805615</v>
      </c>
      <c r="AT2834" s="372">
        <f>$AD2698*'Assumptions (T&amp;D)'!S$24</f>
        <v>0.1412805615</v>
      </c>
      <c r="AU2834" s="372">
        <f>$AD2698*'Assumptions (T&amp;D)'!T$24</f>
        <v>0.1412805615</v>
      </c>
      <c r="AV2834" s="372">
        <f>$AD2698*'Assumptions (T&amp;D)'!U$24</f>
        <v>0.1412805615</v>
      </c>
      <c r="AW2834" s="372">
        <f>$AD2698*'Assumptions (T&amp;D)'!V$24</f>
        <v>0.1412805615</v>
      </c>
      <c r="AX2834" s="372">
        <f>$AD2698*'Assumptions (T&amp;D)'!W$24</f>
        <v>0.07064028076</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0.1220914977</v>
      </c>
      <c r="AF2835" s="372">
        <f>$AE2698*'Assumptions (T&amp;D)'!D$24</f>
        <v>0.2350668302</v>
      </c>
      <c r="AG2835" s="372">
        <f>$AE2698*'Assumptions (T&amp;D)'!E$24</f>
        <v>0.2174856546</v>
      </c>
      <c r="AH2835" s="372">
        <f>$AE2698*'Assumptions (T&amp;D)'!F$24</f>
        <v>0.2012067882</v>
      </c>
      <c r="AI2835" s="372">
        <f>$AE2698*'Assumptions (T&amp;D)'!G$24</f>
        <v>0.1859046538</v>
      </c>
      <c r="AJ2835" s="372">
        <f>$AE2698*'Assumptions (T&amp;D)'!H$24</f>
        <v>0.1722304061</v>
      </c>
      <c r="AK2835" s="372">
        <f>$AE2698*'Assumptions (T&amp;D)'!I$24</f>
        <v>0.159207313</v>
      </c>
      <c r="AL2835" s="372">
        <f>$AE2698*'Assumptions (T&amp;D)'!J$24</f>
        <v>0.1471609519</v>
      </c>
      <c r="AM2835" s="372">
        <f>$AE2698*'Assumptions (T&amp;D)'!K$24</f>
        <v>0.1452074879</v>
      </c>
      <c r="AN2835" s="372">
        <f>$AE2698*'Assumptions (T&amp;D)'!L$24</f>
        <v>0.1452074879</v>
      </c>
      <c r="AO2835" s="372">
        <f>$AE2698*'Assumptions (T&amp;D)'!M$24</f>
        <v>0.1452074879</v>
      </c>
      <c r="AP2835" s="372">
        <f>$AE2698*'Assumptions (T&amp;D)'!N$24</f>
        <v>0.1452074879</v>
      </c>
      <c r="AQ2835" s="372">
        <f>$AE2698*'Assumptions (T&amp;D)'!O$24</f>
        <v>0.1452074879</v>
      </c>
      <c r="AR2835" s="372">
        <f>$AE2698*'Assumptions (T&amp;D)'!P$24</f>
        <v>0.1452074879</v>
      </c>
      <c r="AS2835" s="372">
        <f>$AE2698*'Assumptions (T&amp;D)'!Q$24</f>
        <v>0.1452074879</v>
      </c>
      <c r="AT2835" s="372">
        <f>$AE2698*'Assumptions (T&amp;D)'!R$24</f>
        <v>0.1452074879</v>
      </c>
      <c r="AU2835" s="372">
        <f>$AE2698*'Assumptions (T&amp;D)'!S$24</f>
        <v>0.1452074879</v>
      </c>
      <c r="AV2835" s="372">
        <f>$AE2698*'Assumptions (T&amp;D)'!T$24</f>
        <v>0.1452074879</v>
      </c>
      <c r="AW2835" s="372">
        <f>$AE2698*'Assumptions (T&amp;D)'!U$24</f>
        <v>0.1452074879</v>
      </c>
      <c r="AX2835" s="372">
        <f>$AE2698*'Assumptions (T&amp;D)'!V$24</f>
        <v>0.1452074879</v>
      </c>
      <c r="AY2835" s="372">
        <f>$AE2698*'Assumptions (T&amp;D)'!W$24</f>
        <v>0.07260374397</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0.1253823513</v>
      </c>
      <c r="AG2836" s="372">
        <f>$AF2698*'Assumptions (T&amp;D)'!D$24</f>
        <v>0.2414028204</v>
      </c>
      <c r="AH2836" s="372">
        <f>$AF2698*'Assumptions (T&amp;D)'!E$24</f>
        <v>0.2233477618</v>
      </c>
      <c r="AI2836" s="372">
        <f>$AF2698*'Assumptions (T&amp;D)'!F$24</f>
        <v>0.2066301149</v>
      </c>
      <c r="AJ2836" s="372">
        <f>$AF2698*'Assumptions (T&amp;D)'!G$24</f>
        <v>0.1909155269</v>
      </c>
      <c r="AK2836" s="372">
        <f>$AF2698*'Assumptions (T&amp;D)'!H$24</f>
        <v>0.1768727036</v>
      </c>
      <c r="AL2836" s="372">
        <f>$AF2698*'Assumptions (T&amp;D)'!I$24</f>
        <v>0.1634985861</v>
      </c>
      <c r="AM2836" s="372">
        <f>$AF2698*'Assumptions (T&amp;D)'!J$24</f>
        <v>0.1511275274</v>
      </c>
      <c r="AN2836" s="372">
        <f>$AF2698*'Assumptions (T&amp;D)'!K$24</f>
        <v>0.1491214098</v>
      </c>
      <c r="AO2836" s="372">
        <f>$AF2698*'Assumptions (T&amp;D)'!L$24</f>
        <v>0.1491214098</v>
      </c>
      <c r="AP2836" s="372">
        <f>$AF2698*'Assumptions (T&amp;D)'!M$24</f>
        <v>0.1491214098</v>
      </c>
      <c r="AQ2836" s="372">
        <f>$AF2698*'Assumptions (T&amp;D)'!N$24</f>
        <v>0.1491214098</v>
      </c>
      <c r="AR2836" s="372">
        <f>$AF2698*'Assumptions (T&amp;D)'!O$24</f>
        <v>0.1491214098</v>
      </c>
      <c r="AS2836" s="372">
        <f>$AF2698*'Assumptions (T&amp;D)'!P$24</f>
        <v>0.1491214098</v>
      </c>
      <c r="AT2836" s="372">
        <f>$AF2698*'Assumptions (T&amp;D)'!Q$24</f>
        <v>0.1491214098</v>
      </c>
      <c r="AU2836" s="372">
        <f>$AF2698*'Assumptions (T&amp;D)'!R$24</f>
        <v>0.1491214098</v>
      </c>
      <c r="AV2836" s="372">
        <f>$AF2698*'Assumptions (T&amp;D)'!S$24</f>
        <v>0.1491214098</v>
      </c>
      <c r="AW2836" s="372">
        <f>$AF2698*'Assumptions (T&amp;D)'!T$24</f>
        <v>0.1491214098</v>
      </c>
      <c r="AX2836" s="372">
        <f>$AF2698*'Assumptions (T&amp;D)'!U$24</f>
        <v>0.1491214098</v>
      </c>
      <c r="AY2836" s="372">
        <f>$AF2698*'Assumptions (T&amp;D)'!V$24</f>
        <v>0.1491214098</v>
      </c>
      <c r="AZ2836" s="372">
        <f>$AF2698*'Assumptions (T&amp;D)'!W$24</f>
        <v>0.0745607049</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0.1288040127</v>
      </c>
      <c r="AH2837" s="372">
        <f>$AG2698*'Assumptions (T&amp;D)'!D$24</f>
        <v>0.2479906592</v>
      </c>
      <c r="AI2837" s="372">
        <f>$AG2698*'Assumptions (T&amp;D)'!E$24</f>
        <v>0.2294428813</v>
      </c>
      <c r="AJ2837" s="372">
        <f>$AG2698*'Assumptions (T&amp;D)'!F$24</f>
        <v>0.212269013</v>
      </c>
      <c r="AK2837" s="372">
        <f>$AG2698*'Assumptions (T&amp;D)'!G$24</f>
        <v>0.1961255767</v>
      </c>
      <c r="AL2837" s="372">
        <f>$AG2698*'Assumptions (T&amp;D)'!H$24</f>
        <v>0.1816995273</v>
      </c>
      <c r="AM2837" s="372">
        <f>$AG2698*'Assumptions (T&amp;D)'!I$24</f>
        <v>0.1679604326</v>
      </c>
      <c r="AN2837" s="372">
        <f>$AG2698*'Assumptions (T&amp;D)'!J$24</f>
        <v>0.15525177</v>
      </c>
      <c r="AO2837" s="372">
        <f>$AG2698*'Assumptions (T&amp;D)'!K$24</f>
        <v>0.1531909058</v>
      </c>
      <c r="AP2837" s="372">
        <f>$AG2698*'Assumptions (T&amp;D)'!L$24</f>
        <v>0.1531909058</v>
      </c>
      <c r="AQ2837" s="372">
        <f>$AG2698*'Assumptions (T&amp;D)'!M$24</f>
        <v>0.1531909058</v>
      </c>
      <c r="AR2837" s="372">
        <f>$AG2698*'Assumptions (T&amp;D)'!N$24</f>
        <v>0.1531909058</v>
      </c>
      <c r="AS2837" s="372">
        <f>$AG2698*'Assumptions (T&amp;D)'!O$24</f>
        <v>0.1531909058</v>
      </c>
      <c r="AT2837" s="372">
        <f>$AG2698*'Assumptions (T&amp;D)'!P$24</f>
        <v>0.1531909058</v>
      </c>
      <c r="AU2837" s="372">
        <f>$AG2698*'Assumptions (T&amp;D)'!Q$24</f>
        <v>0.1531909058</v>
      </c>
      <c r="AV2837" s="372">
        <f>$AG2698*'Assumptions (T&amp;D)'!R$24</f>
        <v>0.1531909058</v>
      </c>
      <c r="AW2837" s="372">
        <f>$AG2698*'Assumptions (T&amp;D)'!S$24</f>
        <v>0.1531909058</v>
      </c>
      <c r="AX2837" s="372">
        <f>$AG2698*'Assumptions (T&amp;D)'!T$24</f>
        <v>0.1531909058</v>
      </c>
      <c r="AY2837" s="372">
        <f>$AG2698*'Assumptions (T&amp;D)'!U$24</f>
        <v>0.1531909058</v>
      </c>
      <c r="AZ2837" s="372">
        <f>$AG2698*'Assumptions (T&amp;D)'!V$24</f>
        <v>0.1531909058</v>
      </c>
      <c r="BA2837" s="372">
        <f>$AG2698*'Assumptions (T&amp;D)'!W$24</f>
        <v>0.0765954529</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0.132311919</v>
      </c>
      <c r="AI2838" s="372">
        <f>$AH2698*'Assumptions (T&amp;D)'!D$24</f>
        <v>0.254744548</v>
      </c>
      <c r="AJ2838" s="372">
        <f>$AH2698*'Assumptions (T&amp;D)'!E$24</f>
        <v>0.2356916317</v>
      </c>
      <c r="AK2838" s="372">
        <f>$AH2698*'Assumptions (T&amp;D)'!F$24</f>
        <v>0.2180500425</v>
      </c>
      <c r="AL2838" s="372">
        <f>$AH2698*'Assumptions (T&amp;D)'!G$24</f>
        <v>0.2014669486</v>
      </c>
      <c r="AM2838" s="372">
        <f>$AH2698*'Assumptions (T&amp;D)'!H$24</f>
        <v>0.1866480137</v>
      </c>
      <c r="AN2838" s="372">
        <f>$AH2698*'Assumptions (T&amp;D)'!I$24</f>
        <v>0.1725347423</v>
      </c>
      <c r="AO2838" s="372">
        <f>$AH2698*'Assumptions (T&amp;D)'!J$24</f>
        <v>0.1594799663</v>
      </c>
      <c r="AP2838" s="372">
        <f>$AH2698*'Assumptions (T&amp;D)'!K$24</f>
        <v>0.1573629756</v>
      </c>
      <c r="AQ2838" s="372">
        <f>$AH2698*'Assumptions (T&amp;D)'!L$24</f>
        <v>0.1573629756</v>
      </c>
      <c r="AR2838" s="372">
        <f>$AH2698*'Assumptions (T&amp;D)'!M$24</f>
        <v>0.1573629756</v>
      </c>
      <c r="AS2838" s="372">
        <f>$AH2698*'Assumptions (T&amp;D)'!N$24</f>
        <v>0.1573629756</v>
      </c>
      <c r="AT2838" s="372">
        <f>$AH2698*'Assumptions (T&amp;D)'!O$24</f>
        <v>0.1573629756</v>
      </c>
      <c r="AU2838" s="372">
        <f>$AH2698*'Assumptions (T&amp;D)'!P$24</f>
        <v>0.1573629756</v>
      </c>
      <c r="AV2838" s="372">
        <f>$AH2698*'Assumptions (T&amp;D)'!Q$24</f>
        <v>0.1573629756</v>
      </c>
      <c r="AW2838" s="372">
        <f>$AH2698*'Assumptions (T&amp;D)'!R$24</f>
        <v>0.1573629756</v>
      </c>
      <c r="AX2838" s="372">
        <f>$AH2698*'Assumptions (T&amp;D)'!S$24</f>
        <v>0.1573629756</v>
      </c>
      <c r="AY2838" s="372">
        <f>$AH2698*'Assumptions (T&amp;D)'!T$24</f>
        <v>0.1573629756</v>
      </c>
      <c r="AZ2838" s="372">
        <f>$AH2698*'Assumptions (T&amp;D)'!U$24</f>
        <v>0.1573629756</v>
      </c>
      <c r="BA2838" s="372">
        <f>$AH2698*'Assumptions (T&amp;D)'!V$24</f>
        <v>0.1573629756</v>
      </c>
      <c r="BB2838" s="372">
        <f>$AH2698*'Assumptions (T&amp;D)'!W$24</f>
        <v>0.07868148782</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0.1366638168</v>
      </c>
      <c r="AJ2839" s="372">
        <f>$AI2698*'Assumptions (T&amp;D)'!D$24</f>
        <v>0.2631234019</v>
      </c>
      <c r="AK2839" s="372">
        <f>$AI2698*'Assumptions (T&amp;D)'!E$24</f>
        <v>0.2434438122</v>
      </c>
      <c r="AL2839" s="372">
        <f>$AI2698*'Assumptions (T&amp;D)'!F$24</f>
        <v>0.22522197</v>
      </c>
      <c r="AM2839" s="372">
        <f>$AI2698*'Assumptions (T&amp;D)'!G$24</f>
        <v>0.2080934383</v>
      </c>
      <c r="AN2839" s="372">
        <f>$AI2698*'Assumptions (T&amp;D)'!H$24</f>
        <v>0.1927870908</v>
      </c>
      <c r="AO2839" s="372">
        <f>$AI2698*'Assumptions (T&amp;D)'!I$24</f>
        <v>0.1782096171</v>
      </c>
      <c r="AP2839" s="372">
        <f>$AI2698*'Assumptions (T&amp;D)'!J$24</f>
        <v>0.1647254538</v>
      </c>
      <c r="AQ2839" s="372">
        <f>$AI2698*'Assumptions (T&amp;D)'!K$24</f>
        <v>0.1625388327</v>
      </c>
      <c r="AR2839" s="372">
        <f>$AI2698*'Assumptions (T&amp;D)'!L$24</f>
        <v>0.1625388327</v>
      </c>
      <c r="AS2839" s="372">
        <f>$AI2698*'Assumptions (T&amp;D)'!M$24</f>
        <v>0.1625388327</v>
      </c>
      <c r="AT2839" s="372">
        <f>$AI2698*'Assumptions (T&amp;D)'!N$24</f>
        <v>0.1625388327</v>
      </c>
      <c r="AU2839" s="372">
        <f>$AI2698*'Assumptions (T&amp;D)'!O$24</f>
        <v>0.1625388327</v>
      </c>
      <c r="AV2839" s="372">
        <f>$AI2698*'Assumptions (T&amp;D)'!P$24</f>
        <v>0.1625388327</v>
      </c>
      <c r="AW2839" s="372">
        <f>$AI2698*'Assumptions (T&amp;D)'!Q$24</f>
        <v>0.1625388327</v>
      </c>
      <c r="AX2839" s="372">
        <f>$AI2698*'Assumptions (T&amp;D)'!R$24</f>
        <v>0.1625388327</v>
      </c>
      <c r="AY2839" s="372">
        <f>$AI2698*'Assumptions (T&amp;D)'!S$24</f>
        <v>0.1625388327</v>
      </c>
      <c r="AZ2839" s="372">
        <f>$AI2698*'Assumptions (T&amp;D)'!T$24</f>
        <v>0.1625388327</v>
      </c>
      <c r="BA2839" s="372">
        <f>$AI2698*'Assumptions (T&amp;D)'!U$24</f>
        <v>0.1625388327</v>
      </c>
      <c r="BB2839" s="372">
        <f>$AI2698*'Assumptions (T&amp;D)'!V$24</f>
        <v>0.1625388327</v>
      </c>
      <c r="BC2839" s="372">
        <f>$AI2698*'Assumptions (T&amp;D)'!W$24</f>
        <v>0.08126941636</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0.1395948019</v>
      </c>
      <c r="AK2840" s="372">
        <f>$AJ2698*'Assumptions (T&amp;D)'!D$24</f>
        <v>0.2687665253</v>
      </c>
      <c r="AL2840" s="372">
        <f>$AJ2698*'Assumptions (T&amp;D)'!E$24</f>
        <v>0.2486648738</v>
      </c>
      <c r="AM2840" s="372">
        <f>$AJ2698*'Assumptions (T&amp;D)'!F$24</f>
        <v>0.2300522336</v>
      </c>
      <c r="AN2840" s="372">
        <f>$AJ2698*'Assumptions (T&amp;D)'!G$24</f>
        <v>0.2125563517</v>
      </c>
      <c r="AO2840" s="372">
        <f>$AJ2698*'Assumptions (T&amp;D)'!H$24</f>
        <v>0.1969217339</v>
      </c>
      <c r="AP2840" s="372">
        <f>$AJ2698*'Assumptions (T&amp;D)'!I$24</f>
        <v>0.1820316217</v>
      </c>
      <c r="AQ2840" s="372">
        <f>$AJ2698*'Assumptions (T&amp;D)'!J$24</f>
        <v>0.1682582679</v>
      </c>
      <c r="AR2840" s="372">
        <f>$AJ2698*'Assumptions (T&amp;D)'!K$24</f>
        <v>0.1660247511</v>
      </c>
      <c r="AS2840" s="372">
        <f>$AJ2698*'Assumptions (T&amp;D)'!L$24</f>
        <v>0.1660247511</v>
      </c>
      <c r="AT2840" s="372">
        <f>$AJ2698*'Assumptions (T&amp;D)'!M$24</f>
        <v>0.1660247511</v>
      </c>
      <c r="AU2840" s="372">
        <f>$AJ2698*'Assumptions (T&amp;D)'!N$24</f>
        <v>0.1660247511</v>
      </c>
      <c r="AV2840" s="372">
        <f>$AJ2698*'Assumptions (T&amp;D)'!O$24</f>
        <v>0.1660247511</v>
      </c>
      <c r="AW2840" s="372">
        <f>$AJ2698*'Assumptions (T&amp;D)'!P$24</f>
        <v>0.1660247511</v>
      </c>
      <c r="AX2840" s="372">
        <f>$AJ2698*'Assumptions (T&amp;D)'!Q$24</f>
        <v>0.1660247511</v>
      </c>
      <c r="AY2840" s="372">
        <f>$AJ2698*'Assumptions (T&amp;D)'!R$24</f>
        <v>0.1660247511</v>
      </c>
      <c r="AZ2840" s="372">
        <f>$AJ2698*'Assumptions (T&amp;D)'!S$24</f>
        <v>0.1660247511</v>
      </c>
      <c r="BA2840" s="372">
        <f>$AJ2698*'Assumptions (T&amp;D)'!T$24</f>
        <v>0.1660247511</v>
      </c>
      <c r="BB2840" s="372">
        <f>$AJ2698*'Assumptions (T&amp;D)'!U$24</f>
        <v>0.1660247511</v>
      </c>
      <c r="BC2840" s="372">
        <f>$AJ2698*'Assumptions (T&amp;D)'!V$24</f>
        <v>0.1660247511</v>
      </c>
      <c r="BD2840" s="372">
        <f>$AJ2698*'Assumptions (T&amp;D)'!W$24</f>
        <v>0.08301237555</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0.1433740682</v>
      </c>
      <c r="AL2841" s="372">
        <f>$AK2698*'Assumptions (T&amp;D)'!D$24</f>
        <v>0.2760428726</v>
      </c>
      <c r="AM2841" s="372">
        <f>$AK2698*'Assumptions (T&amp;D)'!E$24</f>
        <v>0.2553970068</v>
      </c>
      <c r="AN2841" s="372">
        <f>$AK2698*'Assumptions (T&amp;D)'!F$24</f>
        <v>0.2362804644</v>
      </c>
      <c r="AO2841" s="372">
        <f>$AK2698*'Assumptions (T&amp;D)'!G$24</f>
        <v>0.2183109145</v>
      </c>
      <c r="AP2841" s="372">
        <f>$AK2698*'Assumptions (T&amp;D)'!H$24</f>
        <v>0.2022530189</v>
      </c>
      <c r="AQ2841" s="372">
        <f>$AK2698*'Assumptions (T&amp;D)'!I$24</f>
        <v>0.1869597849</v>
      </c>
      <c r="AR2841" s="372">
        <f>$AK2698*'Assumptions (T&amp;D)'!J$24</f>
        <v>0.1728135435</v>
      </c>
      <c r="AS2841" s="372">
        <f>$AK2698*'Assumptions (T&amp;D)'!K$24</f>
        <v>0.1705195584</v>
      </c>
      <c r="AT2841" s="372">
        <f>$AK2698*'Assumptions (T&amp;D)'!L$24</f>
        <v>0.1705195584</v>
      </c>
      <c r="AU2841" s="372">
        <f>$AK2698*'Assumptions (T&amp;D)'!M$24</f>
        <v>0.1705195584</v>
      </c>
      <c r="AV2841" s="372">
        <f>$AK2698*'Assumptions (T&amp;D)'!N$24</f>
        <v>0.1705195584</v>
      </c>
      <c r="AW2841" s="372">
        <f>$AK2698*'Assumptions (T&amp;D)'!O$24</f>
        <v>0.1705195584</v>
      </c>
      <c r="AX2841" s="372">
        <f>$AK2698*'Assumptions (T&amp;D)'!P$24</f>
        <v>0.1705195584</v>
      </c>
      <c r="AY2841" s="372">
        <f>$AK2698*'Assumptions (T&amp;D)'!Q$24</f>
        <v>0.1705195584</v>
      </c>
      <c r="AZ2841" s="372">
        <f>$AK2698*'Assumptions (T&amp;D)'!R$24</f>
        <v>0.1705195584</v>
      </c>
      <c r="BA2841" s="372">
        <f>$AK2698*'Assumptions (T&amp;D)'!S$24</f>
        <v>0.1705195584</v>
      </c>
      <c r="BB2841" s="372">
        <f>$AK2698*'Assumptions (T&amp;D)'!T$24</f>
        <v>0.1705195584</v>
      </c>
      <c r="BC2841" s="372">
        <f>$AK2698*'Assumptions (T&amp;D)'!U$24</f>
        <v>0.1705195584</v>
      </c>
      <c r="BD2841" s="372">
        <f>$AK2698*'Assumptions (T&amp;D)'!V$24</f>
        <v>0.1705195584</v>
      </c>
      <c r="BE2841" s="372">
        <f>$AK2698*'Assumptions (T&amp;D)'!W$24</f>
        <v>0.08525977922</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0.1472481606</v>
      </c>
      <c r="AM2842" s="372">
        <f>$AL2698*'Assumptions (T&amp;D)'!D$24</f>
        <v>0.2835017919</v>
      </c>
      <c r="AN2842" s="372">
        <f>$AL2698*'Assumptions (T&amp;D)'!E$24</f>
        <v>0.2622980568</v>
      </c>
      <c r="AO2842" s="372">
        <f>$AL2698*'Assumptions (T&amp;D)'!F$24</f>
        <v>0.2426649687</v>
      </c>
      <c r="AP2842" s="372">
        <f>$AL2698*'Assumptions (T&amp;D)'!G$24</f>
        <v>0.2242098659</v>
      </c>
      <c r="AQ2842" s="372">
        <f>$AL2698*'Assumptions (T&amp;D)'!H$24</f>
        <v>0.2077180719</v>
      </c>
      <c r="AR2842" s="372">
        <f>$AL2698*'Assumptions (T&amp;D)'!I$24</f>
        <v>0.1920116014</v>
      </c>
      <c r="AS2842" s="372">
        <f>$AL2698*'Assumptions (T&amp;D)'!J$24</f>
        <v>0.1774831163</v>
      </c>
      <c r="AT2842" s="372">
        <f>$AL2698*'Assumptions (T&amp;D)'!K$24</f>
        <v>0.1751271457</v>
      </c>
      <c r="AU2842" s="372">
        <f>$AL2698*'Assumptions (T&amp;D)'!L$24</f>
        <v>0.1751271457</v>
      </c>
      <c r="AV2842" s="372">
        <f>$AL2698*'Assumptions (T&amp;D)'!M$24</f>
        <v>0.1751271457</v>
      </c>
      <c r="AW2842" s="372">
        <f>$AL2698*'Assumptions (T&amp;D)'!N$24</f>
        <v>0.1751271457</v>
      </c>
      <c r="AX2842" s="372">
        <f>$AL2698*'Assumptions (T&amp;D)'!O$24</f>
        <v>0.1751271457</v>
      </c>
      <c r="AY2842" s="372">
        <f>$AL2698*'Assumptions (T&amp;D)'!P$24</f>
        <v>0.1751271457</v>
      </c>
      <c r="AZ2842" s="372">
        <f>$AL2698*'Assumptions (T&amp;D)'!Q$24</f>
        <v>0.1751271457</v>
      </c>
      <c r="BA2842" s="372">
        <f>$AL2698*'Assumptions (T&amp;D)'!R$24</f>
        <v>0.1751271457</v>
      </c>
      <c r="BB2842" s="372">
        <f>$AL2698*'Assumptions (T&amp;D)'!S$24</f>
        <v>0.1751271457</v>
      </c>
      <c r="BC2842" s="372">
        <f>$AL2698*'Assumptions (T&amp;D)'!T$24</f>
        <v>0.1751271457</v>
      </c>
      <c r="BD2842" s="372">
        <f>$AL2698*'Assumptions (T&amp;D)'!U$24</f>
        <v>0.1751271457</v>
      </c>
      <c r="BE2842" s="372">
        <f>$AL2698*'Assumptions (T&amp;D)'!V$24</f>
        <v>0.1751271457</v>
      </c>
      <c r="BF2842" s="372">
        <f>$AL2698*'Assumptions (T&amp;D)'!W$24</f>
        <v>0.08756357284</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0.1512193506</v>
      </c>
      <c r="AN2843" s="372">
        <f>$AM2698*'Assumptions (T&amp;D)'!D$24</f>
        <v>0.2911476564</v>
      </c>
      <c r="AO2843" s="372">
        <f>$AM2698*'Assumptions (T&amp;D)'!E$24</f>
        <v>0.2693720699</v>
      </c>
      <c r="AP2843" s="372">
        <f>$AM2698*'Assumptions (T&amp;D)'!F$24</f>
        <v>0.2492094898</v>
      </c>
      <c r="AQ2843" s="372">
        <f>$AM2698*'Assumptions (T&amp;D)'!G$24</f>
        <v>0.2302566645</v>
      </c>
      <c r="AR2843" s="372">
        <f>$AM2698*'Assumptions (T&amp;D)'!H$24</f>
        <v>0.2133200973</v>
      </c>
      <c r="AS2843" s="372">
        <f>$AM2698*'Assumptions (T&amp;D)'!I$24</f>
        <v>0.1971900332</v>
      </c>
      <c r="AT2843" s="372">
        <f>$AM2698*'Assumptions (T&amp;D)'!J$24</f>
        <v>0.1822697239</v>
      </c>
      <c r="AU2843" s="372">
        <f>$AM2698*'Assumptions (T&amp;D)'!K$24</f>
        <v>0.1798502143</v>
      </c>
      <c r="AV2843" s="372">
        <f>$AM2698*'Assumptions (T&amp;D)'!L$24</f>
        <v>0.1798502143</v>
      </c>
      <c r="AW2843" s="372">
        <f>$AM2698*'Assumptions (T&amp;D)'!M$24</f>
        <v>0.1798502143</v>
      </c>
      <c r="AX2843" s="372">
        <f>$AM2698*'Assumptions (T&amp;D)'!N$24</f>
        <v>0.1798502143</v>
      </c>
      <c r="AY2843" s="372">
        <f>$AM2698*'Assumptions (T&amp;D)'!O$24</f>
        <v>0.1798502143</v>
      </c>
      <c r="AZ2843" s="372">
        <f>$AM2698*'Assumptions (T&amp;D)'!P$24</f>
        <v>0.1798502143</v>
      </c>
      <c r="BA2843" s="372">
        <f>$AM2698*'Assumptions (T&amp;D)'!Q$24</f>
        <v>0.1798502143</v>
      </c>
      <c r="BB2843" s="372">
        <f>$AM2698*'Assumptions (T&amp;D)'!R$24</f>
        <v>0.1798502143</v>
      </c>
      <c r="BC2843" s="372">
        <f>$AM2698*'Assumptions (T&amp;D)'!S$24</f>
        <v>0.1798502143</v>
      </c>
      <c r="BD2843" s="372">
        <f>$AM2698*'Assumptions (T&amp;D)'!T$24</f>
        <v>0.1798502143</v>
      </c>
      <c r="BE2843" s="372">
        <f>$AM2698*'Assumptions (T&amp;D)'!U$24</f>
        <v>0.1798502143</v>
      </c>
      <c r="BF2843" s="372">
        <f>$AM2698*'Assumptions (T&amp;D)'!V$24</f>
        <v>0.1798502143</v>
      </c>
      <c r="BG2843" s="372">
        <f>$AM2698*'Assumptions (T&amp;D)'!W$24</f>
        <v>0.08992510716</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0.1552899623</v>
      </c>
      <c r="AO2844" s="372">
        <f>$AN2698*'Assumptions (T&amp;D)'!D$24</f>
        <v>0.2989849408</v>
      </c>
      <c r="AP2844" s="372">
        <f>$AN2698*'Assumptions (T&amp;D)'!E$24</f>
        <v>0.2766231862</v>
      </c>
      <c r="AQ2844" s="372">
        <f>$AN2698*'Assumptions (T&amp;D)'!F$24</f>
        <v>0.2559178579</v>
      </c>
      <c r="AR2844" s="372">
        <f>$AN2698*'Assumptions (T&amp;D)'!G$24</f>
        <v>0.2364548493</v>
      </c>
      <c r="AS2844" s="372">
        <f>$AN2698*'Assumptions (T&amp;D)'!H$24</f>
        <v>0.2190623735</v>
      </c>
      <c r="AT2844" s="372">
        <f>$AN2698*'Assumptions (T&amp;D)'!I$24</f>
        <v>0.2024981108</v>
      </c>
      <c r="AU2844" s="372">
        <f>$AN2698*'Assumptions (T&amp;D)'!J$24</f>
        <v>0.1871761679</v>
      </c>
      <c r="AV2844" s="372">
        <f>$AN2698*'Assumptions (T&amp;D)'!K$24</f>
        <v>0.1846915285</v>
      </c>
      <c r="AW2844" s="372">
        <f>$AN2698*'Assumptions (T&amp;D)'!L$24</f>
        <v>0.1846915285</v>
      </c>
      <c r="AX2844" s="372">
        <f>$AN2698*'Assumptions (T&amp;D)'!M$24</f>
        <v>0.1846915285</v>
      </c>
      <c r="AY2844" s="372">
        <f>$AN2698*'Assumptions (T&amp;D)'!N$24</f>
        <v>0.1846915285</v>
      </c>
      <c r="AZ2844" s="372">
        <f>$AN2698*'Assumptions (T&amp;D)'!O$24</f>
        <v>0.1846915285</v>
      </c>
      <c r="BA2844" s="372">
        <f>$AN2698*'Assumptions (T&amp;D)'!P$24</f>
        <v>0.1846915285</v>
      </c>
      <c r="BB2844" s="372">
        <f>$AN2698*'Assumptions (T&amp;D)'!Q$24</f>
        <v>0.1846915285</v>
      </c>
      <c r="BC2844" s="372">
        <f>$AN2698*'Assumptions (T&amp;D)'!R$24</f>
        <v>0.1846915285</v>
      </c>
      <c r="BD2844" s="372">
        <f>$AN2698*'Assumptions (T&amp;D)'!S$24</f>
        <v>0.1846915285</v>
      </c>
      <c r="BE2844" s="372">
        <f>$AN2698*'Assumptions (T&amp;D)'!T$24</f>
        <v>0.1846915285</v>
      </c>
      <c r="BF2844" s="372">
        <f>$AN2698*'Assumptions (T&amp;D)'!U$24</f>
        <v>0.1846915285</v>
      </c>
      <c r="BG2844" s="372">
        <f>$AN2698*'Assumptions (T&amp;D)'!V$24</f>
        <v>0.1846915285</v>
      </c>
      <c r="BH2844" s="372">
        <f>$AN2698*'Assumptions (T&amp;D)'!W$24</f>
        <v>0.09234576425</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0.1594623738</v>
      </c>
      <c r="AP2845" s="372">
        <f>$AO2698*'Assumptions (T&amp;D)'!D$24</f>
        <v>0.3070182236</v>
      </c>
      <c r="AQ2845" s="372">
        <f>$AO2698*'Assumptions (T&amp;D)'!E$24</f>
        <v>0.2840556418</v>
      </c>
      <c r="AR2845" s="372">
        <f>$AO2698*'Assumptions (T&amp;D)'!F$24</f>
        <v>0.262793992</v>
      </c>
      <c r="AS2845" s="372">
        <f>$AO2698*'Assumptions (T&amp;D)'!G$24</f>
        <v>0.2428080411</v>
      </c>
      <c r="AT2845" s="372">
        <f>$AO2698*'Assumptions (T&amp;D)'!H$24</f>
        <v>0.2249482553</v>
      </c>
      <c r="AU2845" s="372">
        <f>$AO2698*'Assumptions (T&amp;D)'!I$24</f>
        <v>0.2079389354</v>
      </c>
      <c r="AV2845" s="372">
        <f>$AO2698*'Assumptions (T&amp;D)'!J$24</f>
        <v>0.1922053145</v>
      </c>
      <c r="AW2845" s="372">
        <f>$AO2698*'Assumptions (T&amp;D)'!K$24</f>
        <v>0.1896539165</v>
      </c>
      <c r="AX2845" s="372">
        <f>$AO2698*'Assumptions (T&amp;D)'!L$24</f>
        <v>0.1896539165</v>
      </c>
      <c r="AY2845" s="372">
        <f>$AO2698*'Assumptions (T&amp;D)'!M$24</f>
        <v>0.1896539165</v>
      </c>
      <c r="AZ2845" s="372">
        <f>$AO2698*'Assumptions (T&amp;D)'!N$24</f>
        <v>0.1896539165</v>
      </c>
      <c r="BA2845" s="372">
        <f>$AO2698*'Assumptions (T&amp;D)'!O$24</f>
        <v>0.1896539165</v>
      </c>
      <c r="BB2845" s="372">
        <f>$AO2698*'Assumptions (T&amp;D)'!P$24</f>
        <v>0.1896539165</v>
      </c>
      <c r="BC2845" s="372">
        <f>$AO2698*'Assumptions (T&amp;D)'!Q$24</f>
        <v>0.1896539165</v>
      </c>
      <c r="BD2845" s="372">
        <f>$AO2698*'Assumptions (T&amp;D)'!R$24</f>
        <v>0.1896539165</v>
      </c>
      <c r="BE2845" s="372">
        <f>$AO2698*'Assumptions (T&amp;D)'!S$24</f>
        <v>0.1896539165</v>
      </c>
      <c r="BF2845" s="372">
        <f>$AO2698*'Assumptions (T&amp;D)'!T$24</f>
        <v>0.1896539165</v>
      </c>
      <c r="BG2845" s="372">
        <f>$AO2698*'Assumptions (T&amp;D)'!U$24</f>
        <v>0.1896539165</v>
      </c>
      <c r="BH2845" s="372">
        <f>$AO2698*'Assumptions (T&amp;D)'!V$24</f>
        <v>0.1896539165</v>
      </c>
      <c r="BI2845" s="372">
        <f>$AO2698*'Assumptions (T&amp;D)'!W$24</f>
        <v>0.09482695827</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0.1637390182</v>
      </c>
      <c r="AQ2846" s="372">
        <f>$AP2698*'Assumptions (T&amp;D)'!D$24</f>
        <v>0.3152521897</v>
      </c>
      <c r="AR2846" s="372">
        <f>$AP2698*'Assumptions (T&amp;D)'!E$24</f>
        <v>0.2916737711</v>
      </c>
      <c r="AS2846" s="372">
        <f>$AP2698*'Assumptions (T&amp;D)'!F$24</f>
        <v>0.269841902</v>
      </c>
      <c r="AT2846" s="372">
        <f>$AP2698*'Assumptions (T&amp;D)'!G$24</f>
        <v>0.2493199451</v>
      </c>
      <c r="AU2846" s="372">
        <f>$AP2698*'Assumptions (T&amp;D)'!H$24</f>
        <v>0.230981175</v>
      </c>
      <c r="AV2846" s="372">
        <f>$AP2698*'Assumptions (T&amp;D)'!I$24</f>
        <v>0.2135156797</v>
      </c>
      <c r="AW2846" s="372">
        <f>$AP2698*'Assumptions (T&amp;D)'!J$24</f>
        <v>0.1973600966</v>
      </c>
      <c r="AX2846" s="372">
        <f>$AP2698*'Assumptions (T&amp;D)'!K$24</f>
        <v>0.1947402723</v>
      </c>
      <c r="AY2846" s="372">
        <f>$AP2698*'Assumptions (T&amp;D)'!L$24</f>
        <v>0.1947402723</v>
      </c>
      <c r="AZ2846" s="372">
        <f>$AP2698*'Assumptions (T&amp;D)'!M$24</f>
        <v>0.1947402723</v>
      </c>
      <c r="BA2846" s="372">
        <f>$AP2698*'Assumptions (T&amp;D)'!N$24</f>
        <v>0.1947402723</v>
      </c>
      <c r="BB2846" s="372">
        <f>$AP2698*'Assumptions (T&amp;D)'!O$24</f>
        <v>0.1947402723</v>
      </c>
      <c r="BC2846" s="372">
        <f>$AP2698*'Assumptions (T&amp;D)'!P$24</f>
        <v>0.1947402723</v>
      </c>
      <c r="BD2846" s="372">
        <f>$AP2698*'Assumptions (T&amp;D)'!Q$24</f>
        <v>0.1947402723</v>
      </c>
      <c r="BE2846" s="372">
        <f>$AP2698*'Assumptions (T&amp;D)'!R$24</f>
        <v>0.1947402723</v>
      </c>
      <c r="BF2846" s="372">
        <f>$AP2698*'Assumptions (T&amp;D)'!S$24</f>
        <v>0.1947402723</v>
      </c>
      <c r="BG2846" s="372">
        <f>$AP2698*'Assumptions (T&amp;D)'!T$24</f>
        <v>0.1947402723</v>
      </c>
      <c r="BH2846" s="372">
        <f>$AP2698*'Assumptions (T&amp;D)'!U$24</f>
        <v>0.1947402723</v>
      </c>
      <c r="BI2846" s="372">
        <f>$AP2698*'Assumptions (T&amp;D)'!V$24</f>
        <v>0.1947402723</v>
      </c>
      <c r="BJ2846" s="372">
        <f>$AP2698*'Assumptions (T&amp;D)'!W$24</f>
        <v>0.09737013616</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0.1681223852</v>
      </c>
      <c r="AR2847" s="372">
        <f>$AQ2698*'Assumptions (T&amp;D)'!D$24</f>
        <v>0.3236916324</v>
      </c>
      <c r="AS2847" s="372">
        <f>$AQ2698*'Assumptions (T&amp;D)'!E$24</f>
        <v>0.2994820089</v>
      </c>
      <c r="AT2847" s="372">
        <f>$AQ2698*'Assumptions (T&amp;D)'!F$24</f>
        <v>0.2770656909</v>
      </c>
      <c r="AU2847" s="372">
        <f>$AQ2698*'Assumptions (T&amp;D)'!G$24</f>
        <v>0.2559943519</v>
      </c>
      <c r="AV2847" s="372">
        <f>$AQ2698*'Assumptions (T&amp;D)'!H$24</f>
        <v>0.2371646448</v>
      </c>
      <c r="AW2847" s="372">
        <f>$AQ2698*'Assumptions (T&amp;D)'!I$24</f>
        <v>0.2192315903</v>
      </c>
      <c r="AX2847" s="372">
        <f>$AQ2698*'Assumptions (T&amp;D)'!J$24</f>
        <v>0.202643515</v>
      </c>
      <c r="AY2847" s="372">
        <f>$AQ2698*'Assumptions (T&amp;D)'!K$24</f>
        <v>0.1999535568</v>
      </c>
      <c r="AZ2847" s="372">
        <f>$AQ2698*'Assumptions (T&amp;D)'!L$24</f>
        <v>0.1999535568</v>
      </c>
      <c r="BA2847" s="372">
        <f>$AQ2698*'Assumptions (T&amp;D)'!M$24</f>
        <v>0.1999535568</v>
      </c>
      <c r="BB2847" s="372">
        <f>$AQ2698*'Assumptions (T&amp;D)'!N$24</f>
        <v>0.1999535568</v>
      </c>
      <c r="BC2847" s="372">
        <f>$AQ2698*'Assumptions (T&amp;D)'!O$24</f>
        <v>0.1999535568</v>
      </c>
      <c r="BD2847" s="372">
        <f>$AQ2698*'Assumptions (T&amp;D)'!P$24</f>
        <v>0.1999535568</v>
      </c>
      <c r="BE2847" s="372">
        <f>$AQ2698*'Assumptions (T&amp;D)'!Q$24</f>
        <v>0.1999535568</v>
      </c>
      <c r="BF2847" s="372">
        <f>$AQ2698*'Assumptions (T&amp;D)'!R$24</f>
        <v>0.1999535568</v>
      </c>
      <c r="BG2847" s="372">
        <f>$AQ2698*'Assumptions (T&amp;D)'!S$24</f>
        <v>0.1999535568</v>
      </c>
      <c r="BH2847" s="372">
        <f>$AQ2698*'Assumptions (T&amp;D)'!T$24</f>
        <v>0.1999535568</v>
      </c>
      <c r="BI2847" s="372">
        <f>$AQ2698*'Assumptions (T&amp;D)'!U$24</f>
        <v>0.1999535568</v>
      </c>
      <c r="BJ2847" s="372">
        <f>$AQ2698*'Assumptions (T&amp;D)'!V$24</f>
        <v>0.1999535568</v>
      </c>
      <c r="BK2847" s="372">
        <f>$AQ2698*'Assumptions (T&amp;D)'!W$24</f>
        <v>0.09997677842</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0.1726150221</v>
      </c>
      <c r="AS2848" s="372">
        <f>$AR2698*'Assumptions (T&amp;D)'!D$24</f>
        <v>0.3323414559</v>
      </c>
      <c r="AT2848" s="372">
        <f>$AR2698*'Assumptions (T&amp;D)'!E$24</f>
        <v>0.3074848928</v>
      </c>
      <c r="AU2848" s="372">
        <f>$AR2698*'Assumptions (T&amp;D)'!F$24</f>
        <v>0.2844695565</v>
      </c>
      <c r="AV2848" s="372">
        <f>$AR2698*'Assumptions (T&amp;D)'!G$24</f>
        <v>0.2628351404</v>
      </c>
      <c r="AW2848" s="372">
        <f>$AR2698*'Assumptions (T&amp;D)'!H$24</f>
        <v>0.2435022579</v>
      </c>
      <c r="AX2848" s="372">
        <f>$AR2698*'Assumptions (T&amp;D)'!I$24</f>
        <v>0.2250899889</v>
      </c>
      <c r="AY2848" s="372">
        <f>$AR2698*'Assumptions (T&amp;D)'!J$24</f>
        <v>0.20805864</v>
      </c>
      <c r="AZ2848" s="372">
        <f>$AR2698*'Assumptions (T&amp;D)'!K$24</f>
        <v>0.2052967997</v>
      </c>
      <c r="BA2848" s="372">
        <f>$AR2698*'Assumptions (T&amp;D)'!L$24</f>
        <v>0.2052967997</v>
      </c>
      <c r="BB2848" s="372">
        <f>$AR2698*'Assumptions (T&amp;D)'!M$24</f>
        <v>0.2052967997</v>
      </c>
      <c r="BC2848" s="372">
        <f>$AR2698*'Assumptions (T&amp;D)'!N$24</f>
        <v>0.2052967997</v>
      </c>
      <c r="BD2848" s="372">
        <f>$AR2698*'Assumptions (T&amp;D)'!O$24</f>
        <v>0.2052967997</v>
      </c>
      <c r="BE2848" s="372">
        <f>$AR2698*'Assumptions (T&amp;D)'!P$24</f>
        <v>0.2052967997</v>
      </c>
      <c r="BF2848" s="372">
        <f>$AR2698*'Assumptions (T&amp;D)'!Q$24</f>
        <v>0.2052967997</v>
      </c>
      <c r="BG2848" s="372">
        <f>$AR2698*'Assumptions (T&amp;D)'!R$24</f>
        <v>0.2052967997</v>
      </c>
      <c r="BH2848" s="372">
        <f>$AR2698*'Assumptions (T&amp;D)'!S$24</f>
        <v>0.2052967997</v>
      </c>
      <c r="BI2848" s="372">
        <f>$AR2698*'Assumptions (T&amp;D)'!T$24</f>
        <v>0.2052967997</v>
      </c>
      <c r="BJ2848" s="372">
        <f>$AR2698*'Assumptions (T&amp;D)'!U$24</f>
        <v>0.2052967997</v>
      </c>
      <c r="BK2848" s="372">
        <f>$AR2698*'Assumptions (T&amp;D)'!V$24</f>
        <v>0.2052967997</v>
      </c>
      <c r="BL2848" s="372">
        <f>$AR2698*'Assumptions (T&amp;D)'!W$24</f>
        <v>0.1026483998</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0.1772195352</v>
      </c>
      <c r="AT2849" s="372">
        <f>$AS2698*'Assumptions (T&amp;D)'!D$24</f>
        <v>0.3412066784</v>
      </c>
      <c r="AU2849" s="372">
        <f>$AS2698*'Assumptions (T&amp;D)'!E$24</f>
        <v>0.3156870654</v>
      </c>
      <c r="AV2849" s="372">
        <f>$AS2698*'Assumptions (T&amp;D)'!F$24</f>
        <v>0.292057794</v>
      </c>
      <c r="AW2849" s="372">
        <f>$AS2698*'Assumptions (T&amp;D)'!G$24</f>
        <v>0.2698462789</v>
      </c>
      <c r="AX2849" s="372">
        <f>$AS2698*'Assumptions (T&amp;D)'!H$24</f>
        <v>0.249997691</v>
      </c>
      <c r="AY2849" s="372">
        <f>$AS2698*'Assumptions (T&amp;D)'!I$24</f>
        <v>0.2310942739</v>
      </c>
      <c r="AZ2849" s="372">
        <f>$AS2698*'Assumptions (T&amp;D)'!J$24</f>
        <v>0.2136086131</v>
      </c>
      <c r="BA2849" s="372">
        <f>$AS2698*'Assumptions (T&amp;D)'!K$24</f>
        <v>0.2107731005</v>
      </c>
      <c r="BB2849" s="372">
        <f>$AS2698*'Assumptions (T&amp;D)'!L$24</f>
        <v>0.2107731005</v>
      </c>
      <c r="BC2849" s="372">
        <f>$AS2698*'Assumptions (T&amp;D)'!M$24</f>
        <v>0.2107731005</v>
      </c>
      <c r="BD2849" s="372">
        <f>$AS2698*'Assumptions (T&amp;D)'!N$24</f>
        <v>0.2107731005</v>
      </c>
      <c r="BE2849" s="372">
        <f>$AS2698*'Assumptions (T&amp;D)'!O$24</f>
        <v>0.2107731005</v>
      </c>
      <c r="BF2849" s="372">
        <f>$AS2698*'Assumptions (T&amp;D)'!P$24</f>
        <v>0.2107731005</v>
      </c>
      <c r="BG2849" s="372">
        <f>$AS2698*'Assumptions (T&amp;D)'!Q$24</f>
        <v>0.2107731005</v>
      </c>
      <c r="BH2849" s="372">
        <f>$AS2698*'Assumptions (T&amp;D)'!R$24</f>
        <v>0.2107731005</v>
      </c>
      <c r="BI2849" s="372">
        <f>$AS2698*'Assumptions (T&amp;D)'!S$24</f>
        <v>0.2107731005</v>
      </c>
      <c r="BJ2849" s="372">
        <f>$AS2698*'Assumptions (T&amp;D)'!T$24</f>
        <v>0.2107731005</v>
      </c>
      <c r="BK2849" s="372">
        <f>$AS2698*'Assumptions (T&amp;D)'!U$24</f>
        <v>0.2107731005</v>
      </c>
      <c r="BL2849" s="372">
        <f>$AS2698*'Assumptions (T&amp;D)'!V$24</f>
        <v>0.2107731005</v>
      </c>
      <c r="BM2849" s="372">
        <f>$AS2698*'Assumptions (T&amp;D)'!W$24</f>
        <v>0.1053865503</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0.181938591</v>
      </c>
      <c r="AU2850" s="372">
        <f>$AT2698*'Assumptions (T&amp;D)'!D$24</f>
        <v>0.3502924339</v>
      </c>
      <c r="AV2850" s="372">
        <f>$AT2698*'Assumptions (T&amp;D)'!E$24</f>
        <v>0.3240932768</v>
      </c>
      <c r="AW2850" s="372">
        <f>$AT2698*'Assumptions (T&amp;D)'!F$24</f>
        <v>0.299834798</v>
      </c>
      <c r="AX2850" s="372">
        <f>$AT2698*'Assumptions (T&amp;D)'!G$24</f>
        <v>0.2770318279</v>
      </c>
      <c r="AY2850" s="372">
        <f>$AT2698*'Assumptions (T&amp;D)'!H$24</f>
        <v>0.2566547057</v>
      </c>
      <c r="AZ2850" s="372">
        <f>$AT2698*'Assumptions (T&amp;D)'!I$24</f>
        <v>0.2372479227</v>
      </c>
      <c r="BA2850" s="372">
        <f>$AT2698*'Assumptions (T&amp;D)'!J$24</f>
        <v>0.2192966484</v>
      </c>
      <c r="BB2850" s="372">
        <f>$AT2698*'Assumptions (T&amp;D)'!K$24</f>
        <v>0.2163856309</v>
      </c>
      <c r="BC2850" s="372">
        <f>$AT2698*'Assumptions (T&amp;D)'!L$24</f>
        <v>0.2163856309</v>
      </c>
      <c r="BD2850" s="372">
        <f>$AT2698*'Assumptions (T&amp;D)'!M$24</f>
        <v>0.2163856309</v>
      </c>
      <c r="BE2850" s="372">
        <f>$AT2698*'Assumptions (T&amp;D)'!N$24</f>
        <v>0.2163856309</v>
      </c>
      <c r="BF2850" s="372">
        <f>$AT2698*'Assumptions (T&amp;D)'!O$24</f>
        <v>0.2163856309</v>
      </c>
      <c r="BG2850" s="372">
        <f>$AT2698*'Assumptions (T&amp;D)'!P$24</f>
        <v>0.2163856309</v>
      </c>
      <c r="BH2850" s="372">
        <f>$AT2698*'Assumptions (T&amp;D)'!Q$24</f>
        <v>0.2163856309</v>
      </c>
      <c r="BI2850" s="372">
        <f>$AT2698*'Assumptions (T&amp;D)'!R$24</f>
        <v>0.2163856309</v>
      </c>
      <c r="BJ2850" s="372">
        <f>$AT2698*'Assumptions (T&amp;D)'!S$24</f>
        <v>0.2163856309</v>
      </c>
      <c r="BK2850" s="372">
        <f>$AT2698*'Assumptions (T&amp;D)'!T$24</f>
        <v>0.2163856309</v>
      </c>
      <c r="BL2850" s="372">
        <f>$AT2698*'Assumptions (T&amp;D)'!U$24</f>
        <v>0.2163856309</v>
      </c>
      <c r="BM2850" s="372">
        <f>$AT2698*'Assumptions (T&amp;D)'!V$24</f>
        <v>0.2163856309</v>
      </c>
      <c r="BN2850" s="372">
        <f>$AT2698*'Assumptions (T&amp;D)'!W$24</f>
        <v>0.1081928155</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0.1941361189</v>
      </c>
      <c r="AV2851" s="372">
        <f>$AU2698*'Assumptions (T&amp;D)'!D$24</f>
        <v>0.373776741</v>
      </c>
      <c r="AW2851" s="372">
        <f>$AU2698*'Assumptions (T&amp;D)'!E$24</f>
        <v>0.3458211399</v>
      </c>
      <c r="AX2851" s="372">
        <f>$AU2698*'Assumptions (T&amp;D)'!F$24</f>
        <v>0.319936324</v>
      </c>
      <c r="AY2851" s="372">
        <f>$AU2698*'Assumptions (T&amp;D)'!G$24</f>
        <v>0.2956045971</v>
      </c>
      <c r="AZ2851" s="372">
        <f>$AU2698*'Assumptions (T&amp;D)'!H$24</f>
        <v>0.2738613518</v>
      </c>
      <c r="BA2851" s="372">
        <f>$AU2698*'Assumptions (T&amp;D)'!I$24</f>
        <v>0.2531534991</v>
      </c>
      <c r="BB2851" s="372">
        <f>$AU2698*'Assumptions (T&amp;D)'!J$24</f>
        <v>0.2339987354</v>
      </c>
      <c r="BC2851" s="372">
        <f>$AU2698*'Assumptions (T&amp;D)'!K$24</f>
        <v>0.2308925575</v>
      </c>
      <c r="BD2851" s="372">
        <f>$AU2698*'Assumptions (T&amp;D)'!L$24</f>
        <v>0.2308925575</v>
      </c>
      <c r="BE2851" s="372">
        <f>$AU2698*'Assumptions (T&amp;D)'!M$24</f>
        <v>0.2308925575</v>
      </c>
      <c r="BF2851" s="372">
        <f>$AU2698*'Assumptions (T&amp;D)'!N$24</f>
        <v>0.2308925575</v>
      </c>
      <c r="BG2851" s="372">
        <f>$AU2698*'Assumptions (T&amp;D)'!O$24</f>
        <v>0.2308925575</v>
      </c>
      <c r="BH2851" s="372">
        <f>$AU2698*'Assumptions (T&amp;D)'!P$24</f>
        <v>0.2308925575</v>
      </c>
      <c r="BI2851" s="372">
        <f>$AU2698*'Assumptions (T&amp;D)'!Q$24</f>
        <v>0.2308925575</v>
      </c>
      <c r="BJ2851" s="372">
        <f>$AU2698*'Assumptions (T&amp;D)'!R$24</f>
        <v>0.2308925575</v>
      </c>
      <c r="BK2851" s="372">
        <f>$AU2698*'Assumptions (T&amp;D)'!S$24</f>
        <v>0.2308925575</v>
      </c>
      <c r="BL2851" s="372">
        <f>$AU2698*'Assumptions (T&amp;D)'!T$24</f>
        <v>0.2308925575</v>
      </c>
      <c r="BM2851" s="372">
        <f>$AU2698*'Assumptions (T&amp;D)'!U$24</f>
        <v>0.2308925575</v>
      </c>
      <c r="BN2851" s="372">
        <f>$AU2698*'Assumptions (T&amp;D)'!V$24</f>
        <v>0.2308925575</v>
      </c>
      <c r="BO2851" s="372">
        <f>$AU2698*'Assumptions (T&amp;D)'!W$24</f>
        <v>0.1154462787</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0.1917313072</v>
      </c>
      <c r="AW2852" s="372">
        <f>$AV2698*'Assumptions (T&amp;D)'!D$24</f>
        <v>0.3691466769</v>
      </c>
      <c r="AX2852" s="372">
        <f>$AV2698*'Assumptions (T&amp;D)'!E$24</f>
        <v>0.3415373686</v>
      </c>
      <c r="AY2852" s="372">
        <f>$AV2698*'Assumptions (T&amp;D)'!F$24</f>
        <v>0.3159731943</v>
      </c>
      <c r="AZ2852" s="372">
        <f>$AV2698*'Assumptions (T&amp;D)'!G$24</f>
        <v>0.2919428705</v>
      </c>
      <c r="BA2852" s="372">
        <f>$AV2698*'Assumptions (T&amp;D)'!H$24</f>
        <v>0.2704689641</v>
      </c>
      <c r="BB2852" s="372">
        <f>$AV2698*'Assumptions (T&amp;D)'!I$24</f>
        <v>0.2500176246</v>
      </c>
      <c r="BC2852" s="372">
        <f>$AV2698*'Assumptions (T&amp;D)'!J$24</f>
        <v>0.2311001357</v>
      </c>
      <c r="BD2852" s="372">
        <f>$AV2698*'Assumptions (T&amp;D)'!K$24</f>
        <v>0.2280324348</v>
      </c>
      <c r="BE2852" s="372">
        <f>$AV2698*'Assumptions (T&amp;D)'!L$24</f>
        <v>0.2280324348</v>
      </c>
      <c r="BF2852" s="372">
        <f>$AV2698*'Assumptions (T&amp;D)'!M$24</f>
        <v>0.2280324348</v>
      </c>
      <c r="BG2852" s="372">
        <f>$AV2698*'Assumptions (T&amp;D)'!N$24</f>
        <v>0.2280324348</v>
      </c>
      <c r="BH2852" s="372">
        <f>$AV2698*'Assumptions (T&amp;D)'!O$24</f>
        <v>0.2280324348</v>
      </c>
      <c r="BI2852" s="372">
        <f>$AV2698*'Assumptions (T&amp;D)'!P$24</f>
        <v>0.2280324348</v>
      </c>
      <c r="BJ2852" s="372">
        <f>$AV2698*'Assumptions (T&amp;D)'!Q$24</f>
        <v>0.2280324348</v>
      </c>
      <c r="BK2852" s="372">
        <f>$AV2698*'Assumptions (T&amp;D)'!R$24</f>
        <v>0.2280324348</v>
      </c>
      <c r="BL2852" s="372">
        <f>$AV2698*'Assumptions (T&amp;D)'!S$24</f>
        <v>0.2280324348</v>
      </c>
      <c r="BM2852" s="372">
        <f>$AV2698*'Assumptions (T&amp;D)'!T$24</f>
        <v>0.2280324348</v>
      </c>
      <c r="BN2852" s="372">
        <f>$AV2698*'Assumptions (T&amp;D)'!U$24</f>
        <v>0.2280324348</v>
      </c>
      <c r="BO2852" s="372">
        <f>$AV2698*'Assumptions (T&amp;D)'!V$24</f>
        <v>0.2280324348</v>
      </c>
      <c r="BP2852" s="372">
        <f>$AV2698*'Assumptions (T&amp;D)'!W$24</f>
        <v>0.1140162174</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0.1968106149</v>
      </c>
      <c r="AX2853" s="372">
        <f>$AW2698*'Assumptions (T&amp;D)'!D$24</f>
        <v>0.3789260373</v>
      </c>
      <c r="AY2853" s="372">
        <f>$AW2698*'Assumptions (T&amp;D)'!E$24</f>
        <v>0.3505853087</v>
      </c>
      <c r="AZ2853" s="372">
        <f>$AW2698*'Assumptions (T&amp;D)'!F$24</f>
        <v>0.3243438934</v>
      </c>
      <c r="BA2853" s="372">
        <f>$AW2698*'Assumptions (T&amp;D)'!G$24</f>
        <v>0.299676963</v>
      </c>
      <c r="BB2853" s="372">
        <f>$AW2698*'Assumptions (T&amp;D)'!H$24</f>
        <v>0.2776341741</v>
      </c>
      <c r="BC2853" s="372">
        <f>$AW2698*'Assumptions (T&amp;D)'!I$24</f>
        <v>0.2566410419</v>
      </c>
      <c r="BD2853" s="372">
        <f>$AW2698*'Assumptions (T&amp;D)'!J$24</f>
        <v>0.2372223945</v>
      </c>
      <c r="BE2853" s="372">
        <f>$AW2698*'Assumptions (T&amp;D)'!K$24</f>
        <v>0.2340734247</v>
      </c>
      <c r="BF2853" s="372">
        <f>$AW2698*'Assumptions (T&amp;D)'!L$24</f>
        <v>0.2340734247</v>
      </c>
      <c r="BG2853" s="372">
        <f>$AW2698*'Assumptions (T&amp;D)'!M$24</f>
        <v>0.2340734247</v>
      </c>
      <c r="BH2853" s="372">
        <f>$AW2698*'Assumptions (T&amp;D)'!N$24</f>
        <v>0.2340734247</v>
      </c>
      <c r="BI2853" s="372">
        <f>$AW2698*'Assumptions (T&amp;D)'!O$24</f>
        <v>0.2340734247</v>
      </c>
      <c r="BJ2853" s="372">
        <f>$AW2698*'Assumptions (T&amp;D)'!P$24</f>
        <v>0.2340734247</v>
      </c>
      <c r="BK2853" s="372">
        <f>$AW2698*'Assumptions (T&amp;D)'!Q$24</f>
        <v>0.2340734247</v>
      </c>
      <c r="BL2853" s="372">
        <f>$AW2698*'Assumptions (T&amp;D)'!R$24</f>
        <v>0.2340734247</v>
      </c>
      <c r="BM2853" s="372">
        <f>$AW2698*'Assumptions (T&amp;D)'!S$24</f>
        <v>0.2340734247</v>
      </c>
      <c r="BN2853" s="372">
        <f>$AW2698*'Assumptions (T&amp;D)'!T$24</f>
        <v>0.2340734247</v>
      </c>
      <c r="BO2853" s="372">
        <f>$AW2698*'Assumptions (T&amp;D)'!U$24</f>
        <v>0.2340734247</v>
      </c>
      <c r="BP2853" s="372">
        <f>$AW2698*'Assumptions (T&amp;D)'!V$24</f>
        <v>0.2340734247</v>
      </c>
      <c r="BQ2853" s="372">
        <f>$AW2698*'Assumptions (T&amp;D)'!W$24</f>
        <v>0.1170367123</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0.2020157628</v>
      </c>
      <c r="AY2854" s="372">
        <f>$AX2698*'Assumptions (T&amp;D)'!D$24</f>
        <v>0.388947682</v>
      </c>
      <c r="AZ2854" s="372">
        <f>$AX2698*'Assumptions (T&amp;D)'!E$24</f>
        <v>0.3598574121</v>
      </c>
      <c r="BA2854" s="372">
        <f>$AX2698*'Assumptions (T&amp;D)'!F$24</f>
        <v>0.3329219771</v>
      </c>
      <c r="BB2854" s="372">
        <f>$AX2698*'Assumptions (T&amp;D)'!G$24</f>
        <v>0.3076026682</v>
      </c>
      <c r="BC2854" s="372">
        <f>$AX2698*'Assumptions (T&amp;D)'!H$24</f>
        <v>0.2849769027</v>
      </c>
      <c r="BD2854" s="372">
        <f>$AX2698*'Assumptions (T&amp;D)'!I$24</f>
        <v>0.2634285547</v>
      </c>
      <c r="BE2854" s="372">
        <f>$AX2698*'Assumptions (T&amp;D)'!J$24</f>
        <v>0.2434963328</v>
      </c>
      <c r="BF2854" s="372">
        <f>$AX2698*'Assumptions (T&amp;D)'!K$24</f>
        <v>0.2402640806</v>
      </c>
      <c r="BG2854" s="372">
        <f>$AX2698*'Assumptions (T&amp;D)'!L$24</f>
        <v>0.2402640806</v>
      </c>
      <c r="BH2854" s="372">
        <f>$AX2698*'Assumptions (T&amp;D)'!M$24</f>
        <v>0.2402640806</v>
      </c>
      <c r="BI2854" s="372">
        <f>$AX2698*'Assumptions (T&amp;D)'!N$24</f>
        <v>0.2402640806</v>
      </c>
      <c r="BJ2854" s="372">
        <f>$AX2698*'Assumptions (T&amp;D)'!O$24</f>
        <v>0.2402640806</v>
      </c>
      <c r="BK2854" s="372">
        <f>$AX2698*'Assumptions (T&amp;D)'!P$24</f>
        <v>0.2402640806</v>
      </c>
      <c r="BL2854" s="372">
        <f>$AX2698*'Assumptions (T&amp;D)'!Q$24</f>
        <v>0.2402640806</v>
      </c>
      <c r="BM2854" s="372">
        <f>$AX2698*'Assumptions (T&amp;D)'!R$24</f>
        <v>0.2402640806</v>
      </c>
      <c r="BN2854" s="372">
        <f>$AX2698*'Assumptions (T&amp;D)'!S$24</f>
        <v>0.2402640806</v>
      </c>
      <c r="BO2854" s="372">
        <f>$AX2698*'Assumptions (T&amp;D)'!T$24</f>
        <v>0.2402640806</v>
      </c>
      <c r="BP2854" s="372">
        <f>$AX2698*'Assumptions (T&amp;D)'!U$24</f>
        <v>0.2402640806</v>
      </c>
      <c r="BQ2854" s="372">
        <f>$AX2698*'Assumptions (T&amp;D)'!V$24</f>
        <v>0.2402640806</v>
      </c>
      <c r="BR2854" s="372">
        <f>$AX2698*'Assumptions (T&amp;D)'!W$24</f>
        <v>0.1201320403</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0.2073497402</v>
      </c>
      <c r="AZ2855" s="372">
        <f>$AY2698*'Assumptions (T&amp;D)'!D$24</f>
        <v>0.3992173665</v>
      </c>
      <c r="BA2855" s="372">
        <f>$AY2698*'Assumptions (T&amp;D)'!E$24</f>
        <v>0.369359004</v>
      </c>
      <c r="BB2855" s="372">
        <f>$AY2698*'Assumptions (T&amp;D)'!F$24</f>
        <v>0.3417123719</v>
      </c>
      <c r="BC2855" s="372">
        <f>$AY2698*'Assumptions (T&amp;D)'!G$24</f>
        <v>0.3157245378</v>
      </c>
      <c r="BD2855" s="372">
        <f>$AY2698*'Assumptions (T&amp;D)'!H$24</f>
        <v>0.2925013669</v>
      </c>
      <c r="BE2855" s="372">
        <f>$AY2698*'Assumptions (T&amp;D)'!I$24</f>
        <v>0.2703840613</v>
      </c>
      <c r="BF2855" s="372">
        <f>$AY2698*'Assumptions (T&amp;D)'!J$24</f>
        <v>0.2499255536</v>
      </c>
      <c r="BG2855" s="372">
        <f>$AY2698*'Assumptions (T&amp;D)'!K$24</f>
        <v>0.2466079577</v>
      </c>
      <c r="BH2855" s="372">
        <f>$AY2698*'Assumptions (T&amp;D)'!L$24</f>
        <v>0.2466079577</v>
      </c>
      <c r="BI2855" s="372">
        <f>$AY2698*'Assumptions (T&amp;D)'!M$24</f>
        <v>0.2466079577</v>
      </c>
      <c r="BJ2855" s="372">
        <f>$AY2698*'Assumptions (T&amp;D)'!N$24</f>
        <v>0.2466079577</v>
      </c>
      <c r="BK2855" s="372">
        <f>$AY2698*'Assumptions (T&amp;D)'!O$24</f>
        <v>0.2466079577</v>
      </c>
      <c r="BL2855" s="372">
        <f>$AY2698*'Assumptions (T&amp;D)'!P$24</f>
        <v>0.2466079577</v>
      </c>
      <c r="BM2855" s="372">
        <f>$AY2698*'Assumptions (T&amp;D)'!Q$24</f>
        <v>0.2466079577</v>
      </c>
      <c r="BN2855" s="372">
        <f>$AY2698*'Assumptions (T&amp;D)'!R$24</f>
        <v>0.2466079577</v>
      </c>
      <c r="BO2855" s="372">
        <f>$AY2698*'Assumptions (T&amp;D)'!S$24</f>
        <v>0.2466079577</v>
      </c>
      <c r="BP2855" s="372">
        <f>$AY2698*'Assumptions (T&amp;D)'!T$24</f>
        <v>0.2466079577</v>
      </c>
      <c r="BQ2855" s="372">
        <f>$AY2698*'Assumptions (T&amp;D)'!U$24</f>
        <v>0.2466079577</v>
      </c>
      <c r="BR2855" s="372">
        <f>$AY2698*'Assumptions (T&amp;D)'!V$24</f>
        <v>0.2466079577</v>
      </c>
      <c r="BS2855" s="372">
        <f>$AY2698*'Assumptions (T&amp;D)'!W$24</f>
        <v>0.1233039789</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0.2188864139</v>
      </c>
      <c r="BA2856" s="372">
        <f>$AZ2698*'Assumptions (T&amp;D)'!D$24</f>
        <v>0.4214293089</v>
      </c>
      <c r="BB2856" s="372">
        <f>$AZ2698*'Assumptions (T&amp;D)'!E$24</f>
        <v>0.3899096653</v>
      </c>
      <c r="BC2856" s="372">
        <f>$AZ2698*'Assumptions (T&amp;D)'!F$24</f>
        <v>0.3607248101</v>
      </c>
      <c r="BD2856" s="372">
        <f>$AZ2698*'Assumptions (T&amp;D)'!G$24</f>
        <v>0.3332910462</v>
      </c>
      <c r="BE2856" s="372">
        <f>$AZ2698*'Assumptions (T&amp;D)'!H$24</f>
        <v>0.3087757679</v>
      </c>
      <c r="BF2856" s="372">
        <f>$AZ2698*'Assumptions (T&amp;D)'!I$24</f>
        <v>0.2854278837</v>
      </c>
      <c r="BG2856" s="372">
        <f>$AZ2698*'Assumptions (T&amp;D)'!J$24</f>
        <v>0.2638310909</v>
      </c>
      <c r="BH2856" s="372">
        <f>$AZ2698*'Assumptions (T&amp;D)'!K$24</f>
        <v>0.2603289083</v>
      </c>
      <c r="BI2856" s="372">
        <f>$AZ2698*'Assumptions (T&amp;D)'!L$24</f>
        <v>0.2603289083</v>
      </c>
      <c r="BJ2856" s="372">
        <f>$AZ2698*'Assumptions (T&amp;D)'!M$24</f>
        <v>0.2603289083</v>
      </c>
      <c r="BK2856" s="372">
        <f>$AZ2698*'Assumptions (T&amp;D)'!N$24</f>
        <v>0.2603289083</v>
      </c>
      <c r="BL2856" s="372">
        <f>$AZ2698*'Assumptions (T&amp;D)'!O$24</f>
        <v>0.2603289083</v>
      </c>
      <c r="BM2856" s="372">
        <f>$AZ2698*'Assumptions (T&amp;D)'!P$24</f>
        <v>0.2603289083</v>
      </c>
      <c r="BN2856" s="372">
        <f>$AZ2698*'Assumptions (T&amp;D)'!Q$24</f>
        <v>0.2603289083</v>
      </c>
      <c r="BO2856" s="372">
        <f>$AZ2698*'Assumptions (T&amp;D)'!R$24</f>
        <v>0.2603289083</v>
      </c>
      <c r="BP2856" s="372">
        <f>$AZ2698*'Assumptions (T&amp;D)'!S$24</f>
        <v>0.2603289083</v>
      </c>
      <c r="BQ2856" s="372">
        <f>$AZ2698*'Assumptions (T&amp;D)'!T$24</f>
        <v>0.2603289083</v>
      </c>
      <c r="BR2856" s="372">
        <f>$AZ2698*'Assumptions (T&amp;D)'!U$24</f>
        <v>0.2603289083</v>
      </c>
      <c r="BS2856" s="372">
        <f>$AZ2698*'Assumptions (T&amp;D)'!V$24</f>
        <v>0.2603289083</v>
      </c>
      <c r="BT2856" s="372">
        <f>$AZ2698*'Assumptions (T&amp;D)'!W$24</f>
        <v>0.1301644541</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0.2232089763</v>
      </c>
      <c r="BB2857" s="372">
        <f>$BA2698*'Assumptions (T&amp;D)'!D$24</f>
        <v>0.4297516824</v>
      </c>
      <c r="BC2857" s="372">
        <f>$BA2698*'Assumptions (T&amp;D)'!E$24</f>
        <v>0.3976095898</v>
      </c>
      <c r="BD2857" s="372">
        <f>$BA2698*'Assumptions (T&amp;D)'!F$24</f>
        <v>0.3678483929</v>
      </c>
      <c r="BE2857" s="372">
        <f>$BA2698*'Assumptions (T&amp;D)'!G$24</f>
        <v>0.3398728679</v>
      </c>
      <c r="BF2857" s="372">
        <f>$BA2698*'Assumptions (T&amp;D)'!H$24</f>
        <v>0.3148734626</v>
      </c>
      <c r="BG2857" s="372">
        <f>$BA2698*'Assumptions (T&amp;D)'!I$24</f>
        <v>0.2910645051</v>
      </c>
      <c r="BH2857" s="372">
        <f>$BA2698*'Assumptions (T&amp;D)'!J$24</f>
        <v>0.2690412194</v>
      </c>
      <c r="BI2857" s="372">
        <f>$BA2698*'Assumptions (T&amp;D)'!K$24</f>
        <v>0.2654698758</v>
      </c>
      <c r="BJ2857" s="372">
        <f>$BA2698*'Assumptions (T&amp;D)'!L$24</f>
        <v>0.2654698758</v>
      </c>
      <c r="BK2857" s="372">
        <f>$BA2698*'Assumptions (T&amp;D)'!M$24</f>
        <v>0.2654698758</v>
      </c>
      <c r="BL2857" s="372">
        <f>$BA2698*'Assumptions (T&amp;D)'!N$24</f>
        <v>0.2654698758</v>
      </c>
      <c r="BM2857" s="372">
        <f>$BA2698*'Assumptions (T&amp;D)'!O$24</f>
        <v>0.2654698758</v>
      </c>
      <c r="BN2857" s="372">
        <f>$BA2698*'Assumptions (T&amp;D)'!P$24</f>
        <v>0.2654698758</v>
      </c>
      <c r="BO2857" s="372">
        <f>$BA2698*'Assumptions (T&amp;D)'!Q$24</f>
        <v>0.2654698758</v>
      </c>
      <c r="BP2857" s="372">
        <f>$BA2698*'Assumptions (T&amp;D)'!R$24</f>
        <v>0.2654698758</v>
      </c>
      <c r="BQ2857" s="372">
        <f>$BA2698*'Assumptions (T&amp;D)'!S$24</f>
        <v>0.2654698758</v>
      </c>
      <c r="BR2857" s="372">
        <f>$BA2698*'Assumptions (T&amp;D)'!T$24</f>
        <v>0.2654698758</v>
      </c>
      <c r="BS2857" s="372">
        <f>$BA2698*'Assumptions (T&amp;D)'!U$24</f>
        <v>0.2654698758</v>
      </c>
      <c r="BT2857" s="372">
        <f>$BA2698*'Assumptions (T&amp;D)'!V$24</f>
        <v>0.2654698758</v>
      </c>
      <c r="BU2857" s="372">
        <f>$BA2698*'Assumptions (T&amp;D)'!W$24</f>
        <v>0.1327349379</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15.43313755</v>
      </c>
      <c r="D2858" s="377">
        <f>(1/(1-'Assumptions (T&amp;D)'!D$26))*(D2695+D2805+(D2696-D2805-D2696*'Assumptions (T&amp;D)'!$C$25)*'Assumptions (T&amp;D)'!$C$22)</f>
        <v>15.6002297</v>
      </c>
      <c r="E2858" s="377">
        <f>(1/(1-'Assumptions (T&amp;D)'!E$26))*(E2695+E2805+(E2696-E2805-E2696*'Assumptions (T&amp;D)'!$C$25)*'Assumptions (T&amp;D)'!$C$22)</f>
        <v>15.48969159</v>
      </c>
      <c r="F2858" s="377">
        <f>(1/(1-'Assumptions (T&amp;D)'!F$26))*(F2695+F2805+(F2696-F2805-F2696*'Assumptions (T&amp;D)'!$C$25)*'Assumptions (T&amp;D)'!$C$22)</f>
        <v>16.30860611</v>
      </c>
      <c r="G2858" s="377">
        <f>(1/(1-'Assumptions (T&amp;D)'!G$26))*(G2695+G2805+(G2696-G2805-G2696*'Assumptions (T&amp;D)'!$C$25)*'Assumptions (T&amp;D)'!$C$22)</f>
        <v>16.92532377</v>
      </c>
      <c r="H2858" s="377">
        <f>(1/(1-'Assumptions (T&amp;D)'!H$26))*(H2695+H2805+(H2696-H2805-H2696*'Assumptions (T&amp;D)'!$C$25)*'Assumptions (T&amp;D)'!$C$22)</f>
        <v>17.78697309</v>
      </c>
      <c r="I2858" s="377">
        <f>(1/(1-'Assumptions (T&amp;D)'!I$26))*(I2695+I2805+(I2696-I2805-I2696*'Assumptions (T&amp;D)'!$C$25)*'Assumptions (T&amp;D)'!$C$22)</f>
        <v>18.43256066</v>
      </c>
      <c r="J2858" s="377">
        <f>(1/(1-'Assumptions (T&amp;D)'!J$26))*(J2695+J2805+(J2696-J2805-J2696*'Assumptions (T&amp;D)'!$C$25)*'Assumptions (T&amp;D)'!$C$22)</f>
        <v>20.06841706</v>
      </c>
      <c r="K2858" s="377">
        <f>(1/(1-'Assumptions (T&amp;D)'!K$26))*(K2695+K2805+(K2696-K2805-K2696*'Assumptions (T&amp;D)'!$C$25)*'Assumptions (T&amp;D)'!$C$22)</f>
        <v>21.51038857</v>
      </c>
      <c r="L2858" s="377">
        <f>(1/(1-'Assumptions (T&amp;D)'!L$26))*(L2695+L2805+(L2696-L2805-L2696*'Assumptions (T&amp;D)'!$C$25)*'Assumptions (T&amp;D)'!$C$22)</f>
        <v>23.22755819</v>
      </c>
      <c r="M2858" s="377">
        <f>(1/(1-'Assumptions (T&amp;D)'!M$26))*(M2695+M2805+(M2696-M2805-M2696*'Assumptions (T&amp;D)'!$C$25)*'Assumptions (T&amp;D)'!$C$22)</f>
        <v>25.08782595</v>
      </c>
      <c r="N2858" s="377">
        <f>(1/(1-'Assumptions (T&amp;D)'!N$26))*(N2695+N2805+(N2696-N2805-N2696*'Assumptions (T&amp;D)'!$C$25)*'Assumptions (T&amp;D)'!$C$22)</f>
        <v>27.12683077</v>
      </c>
      <c r="O2858" s="377">
        <f>(1/(1-'Assumptions (T&amp;D)'!O$26))*(O2695+O2805+(O2696-O2805-O2696*'Assumptions (T&amp;D)'!$C$25)*'Assumptions (T&amp;D)'!$C$22)</f>
        <v>29.09222254</v>
      </c>
      <c r="P2858" s="377">
        <f>(1/(1-'Assumptions (T&amp;D)'!P$26))*(P2695+P2805+(P2696-P2805-P2696*'Assumptions (T&amp;D)'!$C$25)*'Assumptions (T&amp;D)'!$C$22)</f>
        <v>32.13082598</v>
      </c>
      <c r="Q2858" s="377">
        <f>(1/(1-'Assumptions (T&amp;D)'!Q$26))*(Q2695+Q2805+(Q2696-Q2805-Q2696*'Assumptions (T&amp;D)'!$C$25)*'Assumptions (T&amp;D)'!$C$22)</f>
        <v>35.52947156</v>
      </c>
      <c r="R2858" s="377">
        <f>(1/(1-'Assumptions (T&amp;D)'!R$26))*(R2695+R2805+(R2696-R2805-R2696*'Assumptions (T&amp;D)'!$C$25)*'Assumptions (T&amp;D)'!$C$22)</f>
        <v>39.30172624</v>
      </c>
      <c r="S2858" s="377">
        <f>(1/(1-'Assumptions (T&amp;D)'!S$26))*(S2695+S2805+(S2696-S2805-S2696*'Assumptions (T&amp;D)'!$C$25)*'Assumptions (T&amp;D)'!$C$22)</f>
        <v>43.51025984</v>
      </c>
      <c r="T2858" s="377">
        <f>(1/(1-'Assumptions (T&amp;D)'!T$26))*(T2695+T2805+(T2696-T2805-T2696*'Assumptions (T&amp;D)'!$C$25)*'Assumptions (T&amp;D)'!$C$22)</f>
        <v>2.594553636</v>
      </c>
      <c r="U2858" s="377">
        <f>(1/(1-'Assumptions (T&amp;D)'!U$26))*(U2695+U2805+(U2696-U2805-U2696*'Assumptions (T&amp;D)'!$C$25)*'Assumptions (T&amp;D)'!$C$22)</f>
        <v>2.212398604</v>
      </c>
      <c r="V2858" s="377">
        <f>(1/(1-'Assumptions (T&amp;D)'!V$26))*(V2695+V2805+(V2696-V2805-V2696*'Assumptions (T&amp;D)'!$C$25)*'Assumptions (T&amp;D)'!$C$22)</f>
        <v>2.385773994</v>
      </c>
      <c r="W2858" s="377">
        <f>(1/(1-'Assumptions (T&amp;D)'!W$26))*(W2695+W2805+(W2696-W2805-W2696*'Assumptions (T&amp;D)'!$C$25)*'Assumptions (T&amp;D)'!$C$22)</f>
        <v>2.50813352</v>
      </c>
      <c r="X2858" s="377">
        <f>(1/(1-'Assumptions (T&amp;D)'!X$26))*(X2695+X2805+(X2696-X2805-X2696*'Assumptions (T&amp;D)'!$C$25)*'Assumptions (T&amp;D)'!$C$22)</f>
        <v>2.635760904</v>
      </c>
      <c r="Y2858" s="377">
        <f>(1/(1-'Assumptions (T&amp;D)'!Y$26))*(Y2695+Y2805+(Y2696-Y2805-Y2696*'Assumptions (T&amp;D)'!$C$25)*'Assumptions (T&amp;D)'!$C$22)</f>
        <v>2.777733098</v>
      </c>
      <c r="Z2858" s="377">
        <f>(1/(1-'Assumptions (T&amp;D)'!Z$26))*(Z2695+Z2805+(Z2696-Z2805-Z2696*'Assumptions (T&amp;D)'!$C$25)*'Assumptions (T&amp;D)'!$C$22)</f>
        <v>2.923590548</v>
      </c>
      <c r="AA2858" s="377">
        <f>(1/(1-'Assumptions (T&amp;D)'!AA$26))*(AA2695+AA2805+(AA2696-AA2805-AA2696*'Assumptions (T&amp;D)'!$C$25)*'Assumptions (T&amp;D)'!$C$22)</f>
        <v>3.073431338</v>
      </c>
      <c r="AB2858" s="377">
        <f>(1/(1-'Assumptions (T&amp;D)'!AB$26))*(AB2695+AB2805+(AB2696-AB2805-AB2696*'Assumptions (T&amp;D)'!$C$25)*'Assumptions (T&amp;D)'!$C$22)</f>
        <v>3.227355912</v>
      </c>
      <c r="AC2858" s="377">
        <f>(1/(1-'Assumptions (T&amp;D)'!AC$26))*(AC2695+AC2805+(AC2696-AC2805-AC2696*'Assumptions (T&amp;D)'!$C$25)*'Assumptions (T&amp;D)'!$C$22)</f>
        <v>3.385467128</v>
      </c>
      <c r="AD2858" s="377">
        <f>(1/(1-'Assumptions (T&amp;D)'!AD$26))*(AD2695+AD2805+(AD2696-AD2805-AD2696*'Assumptions (T&amp;D)'!$C$25)*'Assumptions (T&amp;D)'!$C$22)</f>
        <v>3.547870313</v>
      </c>
      <c r="AE2858" s="377">
        <f>(1/(1-'Assumptions (T&amp;D)'!AE$26))*(AE2695+AE2805+(AE2696-AE2805-AE2696*'Assumptions (T&amp;D)'!$C$25)*'Assumptions (T&amp;D)'!$C$22)</f>
        <v>3.714722181</v>
      </c>
      <c r="AF2858" s="377">
        <f>(1/(1-'Assumptions (T&amp;D)'!AF$26))*(AF2695+AF2805+(AF2696-AF2805-AF2696*'Assumptions (T&amp;D)'!$C$25)*'Assumptions (T&amp;D)'!$C$22)</f>
        <v>3.886035455</v>
      </c>
      <c r="AG2858" s="377">
        <f>(1/(1-'Assumptions (T&amp;D)'!AG$26))*(AG2695+AG2805+(AG2696-AG2805-AG2696*'Assumptions (T&amp;D)'!$C$25)*'Assumptions (T&amp;D)'!$C$22)</f>
        <v>4.031824063</v>
      </c>
      <c r="AH2858" s="377">
        <f>(1/(1-'Assumptions (T&amp;D)'!AH$26))*(AH2695+AH2805+(AH2696-AH2805-AH2696*'Assumptions (T&amp;D)'!$C$25)*'Assumptions (T&amp;D)'!$C$22)</f>
        <v>4.166674044</v>
      </c>
      <c r="AI2858" s="377">
        <f>(1/(1-'Assumptions (T&amp;D)'!AI$26))*(AI2695+AI2805+(AI2696-AI2805-AI2696*'Assumptions (T&amp;D)'!$C$25)*'Assumptions (T&amp;D)'!$C$22)</f>
        <v>4.312287073</v>
      </c>
      <c r="AJ2858" s="377">
        <f>(1/(1-'Assumptions (T&amp;D)'!AJ$26))*(AJ2695+AJ2805+(AJ2696-AJ2805-AJ2696*'Assumptions (T&amp;D)'!$C$25)*'Assumptions (T&amp;D)'!$C$22)</f>
        <v>4.461364102</v>
      </c>
      <c r="AK2858" s="377">
        <f>(1/(1-'Assumptions (T&amp;D)'!AK$26))*(AK2695+AK2805+(AK2696-AK2805-AK2696*'Assumptions (T&amp;D)'!$C$25)*'Assumptions (T&amp;D)'!$C$22)</f>
        <v>4.609214952</v>
      </c>
      <c r="AL2858" s="377">
        <f>(1/(1-'Assumptions (T&amp;D)'!AL$26))*(AL2695+AL2805+(AL2696-AL2805-AL2696*'Assumptions (T&amp;D)'!$C$25)*'Assumptions (T&amp;D)'!$C$22)</f>
        <v>4.771888469</v>
      </c>
      <c r="AM2858" s="377">
        <f>(1/(1-'Assumptions (T&amp;D)'!AM$26))*(AM2695+AM2805+(AM2696-AM2805-AM2696*'Assumptions (T&amp;D)'!$C$25)*'Assumptions (T&amp;D)'!$C$22)</f>
        <v>4.923932582</v>
      </c>
      <c r="AN2858" s="377">
        <f>(1/(1-'Assumptions (T&amp;D)'!AN$26))*(AN2695+AN2805+(AN2696-AN2805-AN2696*'Assumptions (T&amp;D)'!$C$25)*'Assumptions (T&amp;D)'!$C$22)</f>
        <v>5.080149003</v>
      </c>
      <c r="AO2858" s="377">
        <f>(1/(1-'Assumptions (T&amp;D)'!AO$26))*(AO2695+AO2805+(AO2696-AO2805-AO2696*'Assumptions (T&amp;D)'!$C$25)*'Assumptions (T&amp;D)'!$C$22)</f>
        <v>5.245807175</v>
      </c>
      <c r="AP2858" s="377">
        <f>(1/(1-'Assumptions (T&amp;D)'!AP$26))*(AP2695+AP2805+(AP2696-AP2805-AP2696*'Assumptions (T&amp;D)'!$C$25)*'Assumptions (T&amp;D)'!$C$22)</f>
        <v>5.421369115</v>
      </c>
      <c r="AQ2858" s="377">
        <f>(1/(1-'Assumptions (T&amp;D)'!AQ$26))*(AQ2695+AQ2805+(AQ2696-AQ2805-AQ2696*'Assumptions (T&amp;D)'!$C$25)*'Assumptions (T&amp;D)'!$C$22)</f>
        <v>5.585135296</v>
      </c>
      <c r="AR2858" s="377">
        <f>(1/(1-'Assumptions (T&amp;D)'!AR$26))*(AR2695+AR2805+(AR2696-AR2805-AR2696*'Assumptions (T&amp;D)'!$C$25)*'Assumptions (T&amp;D)'!$C$22)</f>
        <v>5.745601733</v>
      </c>
      <c r="AS2858" s="377">
        <f>(1/(1-'Assumptions (T&amp;D)'!AS$26))*(AS2695+AS2805+(AS2696-AS2805-AS2696*'Assumptions (T&amp;D)'!$C$25)*'Assumptions (T&amp;D)'!$C$22)</f>
        <v>5.907085924</v>
      </c>
      <c r="AT2858" s="377">
        <f>(1/(1-'Assumptions (T&amp;D)'!AT$26))*(AT2695+AT2805+(AT2696-AT2805-AT2696*'Assumptions (T&amp;D)'!$C$25)*'Assumptions (T&amp;D)'!$C$22)</f>
        <v>6.060571003</v>
      </c>
      <c r="AU2858" s="377">
        <f>(1/(1-'Assumptions (T&amp;D)'!AU$26))*(AU2695+AU2805+(AU2696-AU2805-AU2696*'Assumptions (T&amp;D)'!$C$25)*'Assumptions (T&amp;D)'!$C$22)</f>
        <v>6.237927935</v>
      </c>
      <c r="AV2858" s="377">
        <f>(1/(1-'Assumptions (T&amp;D)'!AV$26))*(AV2695+AV2805+(AV2696-AV2805-AV2696*'Assumptions (T&amp;D)'!$C$25)*'Assumptions (T&amp;D)'!$C$22)</f>
        <v>6.414398017</v>
      </c>
      <c r="AW2858" s="377">
        <f>(1/(1-'Assumptions (T&amp;D)'!AW$26))*(AW2695+AW2805+(AW2696-AW2805-AW2696*'Assumptions (T&amp;D)'!$C$25)*'Assumptions (T&amp;D)'!$C$22)</f>
        <v>6.595434273</v>
      </c>
      <c r="AX2858" s="377">
        <f>(1/(1-'Assumptions (T&amp;D)'!AX$26))*(AX2695+AX2805+(AX2696-AX2805-AX2696*'Assumptions (T&amp;D)'!$C$25)*'Assumptions (T&amp;D)'!$C$22)</f>
        <v>6.778120994</v>
      </c>
      <c r="AY2858" s="377">
        <f>(1/(1-'Assumptions (T&amp;D)'!AY$26))*(AY2695+AY2805+(AY2696-AY2805-AY2696*'Assumptions (T&amp;D)'!$C$25)*'Assumptions (T&amp;D)'!$C$22)</f>
        <v>6.966833916</v>
      </c>
      <c r="AZ2858" s="377">
        <f>(1/(1-'Assumptions (T&amp;D)'!AZ$26))*(AZ2695+AZ2805+(AZ2696-AZ2805-AZ2696*'Assumptions (T&amp;D)'!$C$25)*'Assumptions (T&amp;D)'!$C$22)</f>
        <v>7.165876731</v>
      </c>
      <c r="BA2858" s="377">
        <f>(1/(1-'Assumptions (T&amp;D)'!BA$26))*(BA2695+BA2805+(BA2696-BA2805-BA2696*'Assumptions (T&amp;D)'!$C$25)*'Assumptions (T&amp;D)'!$C$22)</f>
        <v>7.369217763</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9.238636902</v>
      </c>
      <c r="D2859" s="372">
        <f>IF(D2858-D2695-D2806-D2753&gt;0,(1-'Assumptions (T&amp;D)'!D$26)*(D2858-D2695-D2806+D2753)-D2700+D2701+Model!D2806,D2858-D2695-D2700+D2701+D2753)</f>
        <v>9.096245806</v>
      </c>
      <c r="E2859" s="372">
        <f>IF(E2858-E2695-E2806-E2753&gt;0,(1-'Assumptions (T&amp;D)'!E$26)*(E2858-E2695-E2806+E2753)-E2700+E2701+Model!E2806,E2858-E2695-E2700+E2701+E2753)</f>
        <v>9.098755436</v>
      </c>
      <c r="F2859" s="372">
        <f>IF(F2858-F2695-F2806-F2753&gt;0,(1-'Assumptions (T&amp;D)'!F$26)*(F2858-F2695-F2806+F2753)-F2700+F2701+Model!F2806,F2858-F2695-F2700+F2701+F2753)</f>
        <v>9.605345319</v>
      </c>
      <c r="G2859" s="372">
        <f>IF(G2858-G2695-G2806-G2753&gt;0,(1-'Assumptions (T&amp;D)'!G$26)*(G2858-G2695-G2806+G2753)-G2700+G2701+Model!G2806,G2858-G2695-G2700+G2701+G2753)</f>
        <v>9.893406372</v>
      </c>
      <c r="H2859" s="372">
        <f>IF(H2858-H2695-H2806-H2753&gt;0,(1-'Assumptions (T&amp;D)'!H$26)*(H2858-H2695-H2806+H2753)-H2700+H2701+Model!H2806,H2858-H2695-H2700+H2701+H2753)</f>
        <v>10.55143595</v>
      </c>
      <c r="I2859" s="372">
        <f>IF(I2858-I2695-I2806-I2753&gt;0,(1-'Assumptions (T&amp;D)'!I$26)*(I2858-I2695-I2806+I2753)-I2700+I2701+Model!I2806,I2858-I2695-I2700+I2701+I2753)</f>
        <v>10.67378377</v>
      </c>
      <c r="J2859" s="372">
        <f>IF(J2858-J2695-J2806-J2753&gt;0,(1-'Assumptions (T&amp;D)'!J$26)*(J2858-J2695-J2806+J2753)-J2700+J2701+Model!J2806,J2858-J2695-J2700+J2701+J2753)</f>
        <v>11.67324584</v>
      </c>
      <c r="K2859" s="372">
        <f>IF(K2858-K2695-K2806-K2753&gt;0,(1-'Assumptions (T&amp;D)'!K$26)*(K2858-K2695-K2806+K2753)-K2700+K2701+Model!K2806,K2858-K2695-K2700+K2701+K2753)</f>
        <v>12.60604578</v>
      </c>
      <c r="L2859" s="372">
        <f>IF(L2858-L2695-L2806-L2753&gt;0,(1-'Assumptions (T&amp;D)'!L$26)*(L2858-L2695-L2806+L2753)-L2700+L2701+Model!L2806,L2858-L2695-L2700+L2701+L2753)</f>
        <v>13.77449416</v>
      </c>
      <c r="M2859" s="372">
        <f>IF(M2858-M2695-M2806-M2753&gt;0,(1-'Assumptions (T&amp;D)'!M$26)*(M2858-M2695-M2806+M2753)-M2700+M2701+Model!M2806,M2858-M2695-M2700+M2701+M2753)</f>
        <v>14.60655787</v>
      </c>
      <c r="N2859" s="372">
        <f>IF(N2858-N2695-N2806-N2753&gt;0,(1-'Assumptions (T&amp;D)'!N$26)*(N2858-N2695-N2806+N2753)-N2700+N2701+Model!N2806,N2858-N2695-N2700+N2701+N2753)</f>
        <v>15.78098859</v>
      </c>
      <c r="O2859" s="372">
        <f>IF(O2858-O2695-O2806-O2753&gt;0,(1-'Assumptions (T&amp;D)'!O$26)*(O2858-O2695-O2806+O2753)-O2700+O2701+Model!O2806,O2858-O2695-O2700+O2701+O2753)</f>
        <v>16.98442918</v>
      </c>
      <c r="P2859" s="372">
        <f>IF(P2858-P2695-P2806-P2753&gt;0,(1-'Assumptions (T&amp;D)'!P$26)*(P2858-P2695-P2806+P2753)-P2700+P2701+Model!P2806,P2858-P2695-P2700+P2701+P2753)</f>
        <v>18.69057691</v>
      </c>
      <c r="Q2859" s="372">
        <f>IF(Q2858-Q2695-Q2806-Q2753&gt;0,(1-'Assumptions (T&amp;D)'!Q$26)*(Q2858-Q2695-Q2806+Q2753)-Q2700+Q2701+Model!Q2806,Q2858-Q2695-Q2700+Q2701+Q2753)</f>
        <v>20.9575</v>
      </c>
      <c r="R2859" s="372">
        <f>IF(R2858-R2695-R2806-R2753&gt;0,(1-'Assumptions (T&amp;D)'!R$26)*(R2858-R2695-R2806+R2753)-R2700+R2701+Model!R2806,R2858-R2695-R2700+R2701+R2753)</f>
        <v>23.4570671</v>
      </c>
      <c r="S2859" s="372">
        <f>IF(S2858-S2695-S2806-S2753&gt;0,(1-'Assumptions (T&amp;D)'!S$26)*(S2858-S2695-S2806+S2753)-S2700+S2701+Model!S2806,S2858-S2695-S2700+S2701+S2753)</f>
        <v>26.09742293</v>
      </c>
      <c r="T2859" s="372">
        <f>IF(T2858-T2695-T2806-T2753&gt;0,(1-'Assumptions (T&amp;D)'!T$26)*(T2858-T2695-T2806+T2753)-T2700+T2701+Model!T2806,T2858-T2695-T2700+T2701+T2753)</f>
        <v>-0.5837436927</v>
      </c>
      <c r="U2859" s="372">
        <f>IF(U2858-U2695-U2806-U2753&gt;0,(1-'Assumptions (T&amp;D)'!U$26)*(U2858-U2695-U2806+U2753)-U2700+U2701+Model!U2806,U2858-U2695-U2700+U2701+U2753)</f>
        <v>-0.9143732341</v>
      </c>
      <c r="V2859" s="372">
        <f>IF(V2858-V2695-V2806-V2753&gt;0,(1-'Assumptions (T&amp;D)'!V$26)*(V2858-V2695-V2806+V2753)-V2700+V2701+Model!V2806,V2858-V2695-V2700+V2701+V2753)</f>
        <v>-0.8974191464</v>
      </c>
      <c r="W2859" s="372">
        <f>IF(W2858-W2695-W2806-W2753&gt;0,(1-'Assumptions (T&amp;D)'!W$26)*(W2858-W2695-W2806+W2753)-W2700+W2701+Model!W2806,W2858-W2695-W2700+W2701+W2753)</f>
        <v>-0.8790469861</v>
      </c>
      <c r="X2859" s="372">
        <f>IF(X2858-X2695-X2806-X2753&gt;0,(1-'Assumptions (T&amp;D)'!X$26)*(X2858-X2695-X2806+X2753)-X2700+X2701+Model!X2806,X2858-X2695-X2700+X2701+X2753)</f>
        <v>-0.9325107051</v>
      </c>
      <c r="Y2859" s="372">
        <f>IF(Y2858-Y2695-Y2806-Y2753&gt;0,(1-'Assumptions (T&amp;D)'!Y$26)*(Y2858-Y2695-Y2806+Y2753)-Y2700+Y2701+Model!Y2806,Y2858-Y2695-Y2700+Y2701+Y2753)</f>
        <v>-0.9165728378</v>
      </c>
      <c r="Z2859" s="372">
        <f>IF(Z2858-Z2695-Z2806-Z2753&gt;0,(1-'Assumptions (T&amp;D)'!Z$26)*(Z2858-Z2695-Z2806+Z2753)-Z2700+Z2701+Model!Z2806,Z2858-Z2695-Z2700+Z2701+Z2753)</f>
        <v>-0.9047410473</v>
      </c>
      <c r="AA2859" s="372">
        <f>IF(AA2858-AA2695-AA2806-AA2753&gt;0,(1-'Assumptions (T&amp;D)'!AA$26)*(AA2858-AA2695-AA2806+AA2753)-AA2700+AA2701+Model!AA2806,AA2858-AA2695-AA2700+AA2701+AA2753)</f>
        <v>-0.8987666249</v>
      </c>
      <c r="AB2859" s="372">
        <f>IF(AB2858-AB2695-AB2806-AB2753&gt;0,(1-'Assumptions (T&amp;D)'!AB$26)*(AB2858-AB2695-AB2806+AB2753)-AB2700+AB2701+Model!AB2806,AB2858-AB2695-AB2700+AB2701+AB2753)</f>
        <v>-0.8764154131</v>
      </c>
      <c r="AC2859" s="372">
        <f>IF(AC2858-AC2695-AC2806-AC2753&gt;0,(1-'Assumptions (T&amp;D)'!AC$26)*(AC2858-AC2695-AC2806+AC2753)-AC2700+AC2701+Model!AC2806,AC2858-AC2695-AC2700+AC2701+AC2753)</f>
        <v>-0.8467654139</v>
      </c>
      <c r="AD2859" s="372">
        <f>IF(AD2858-AD2695-AD2806-AD2753&gt;0,(1-'Assumptions (T&amp;D)'!AD$26)*(AD2858-AD2695-AD2806+AD2753)-AD2700+AD2701+Model!AD2806,AD2858-AD2695-AD2700+AD2701+AD2753)</f>
        <v>-0.8150759316</v>
      </c>
      <c r="AE2859" s="372">
        <f>IF(AE2858-AE2695-AE2806-AE2753&gt;0,(1-'Assumptions (T&amp;D)'!AE$26)*(AE2858-AE2695-AE2806+AE2753)-AE2700+AE2701+Model!AE2806,AE2858-AE2695-AE2700+AE2701+AE2753)</f>
        <v>-0.7708913043</v>
      </c>
      <c r="AF2859" s="372">
        <f>IF(AF2858-AF2695-AF2806-AF2753&gt;0,(1-'Assumptions (T&amp;D)'!AF$26)*(AF2858-AF2695-AF2806+AF2753)-AF2700+AF2701+Model!AF2806,AF2858-AF2695-AF2700+AF2701+AF2753)</f>
        <v>-0.7342788237</v>
      </c>
      <c r="AG2859" s="372">
        <f>IF(AG2858-AG2695-AG2806-AG2753&gt;0,(1-'Assumptions (T&amp;D)'!AG$26)*(AG2858-AG2695-AG2806+AG2753)-AG2700+AG2701+Model!AG2806,AG2858-AG2695-AG2700+AG2701+AG2753)</f>
        <v>-0.724850562</v>
      </c>
      <c r="AH2859" s="372">
        <f>IF(AH2858-AH2695-AH2806-AH2753&gt;0,(1-'Assumptions (T&amp;D)'!AH$26)*(AH2858-AH2695-AH2806+AH2753)-AH2700+AH2701+Model!AH2806,AH2858-AH2695-AH2700+AH2701+AH2753)</f>
        <v>-0.7297285299</v>
      </c>
      <c r="AI2859" s="372">
        <f>IF(AI2858-AI2695-AI2806-AI2753&gt;0,(1-'Assumptions (T&amp;D)'!AI$26)*(AI2858-AI2695-AI2806+AI2753)-AI2700+AI2701+Model!AI2806,AI2858-AI2695-AI2700+AI2701+AI2753)</f>
        <v>-0.7400397257</v>
      </c>
      <c r="AJ2859" s="372">
        <f>IF(AJ2858-AJ2695-AJ2806-AJ2753&gt;0,(1-'Assumptions (T&amp;D)'!AJ$26)*(AJ2858-AJ2695-AJ2806+AJ2753)-AJ2700+AJ2701+Model!AJ2806,AJ2858-AJ2695-AJ2700+AJ2701+AJ2753)</f>
        <v>-0.7288230426</v>
      </c>
      <c r="AK2859" s="372">
        <f>IF(AK2858-AK2695-AK2806-AK2753&gt;0,(1-'Assumptions (T&amp;D)'!AK$26)*(AK2858-AK2695-AK2806+AK2753)-AK2700+AK2701+Model!AK2806,AK2858-AK2695-AK2700+AK2701+AK2753)</f>
        <v>-0.7331052097</v>
      </c>
      <c r="AL2859" s="372">
        <f>IF(AL2858-AL2695-AL2806-AL2753&gt;0,(1-'Assumptions (T&amp;D)'!AL$26)*(AL2858-AL2695-AL2806+AL2753)-AL2700+AL2701+Model!AL2806,AL2858-AL2695-AL2700+AL2701+AL2753)</f>
        <v>-0.7277744374</v>
      </c>
      <c r="AM2859" s="372">
        <f>IF(AM2858-AM2695-AM2806-AM2753&gt;0,(1-'Assumptions (T&amp;D)'!AM$26)*(AM2858-AM2695-AM2806+AM2753)-AM2700+AM2701+Model!AM2806,AM2858-AM2695-AM2700+AM2701+AM2753)</f>
        <v>-0.729304692</v>
      </c>
      <c r="AN2859" s="372">
        <f>IF(AN2858-AN2695-AN2806-AN2753&gt;0,(1-'Assumptions (T&amp;D)'!AN$26)*(AN2858-AN2695-AN2806+AN2753)-AN2700+AN2701+Model!AN2806,AN2858-AN2695-AN2700+AN2701+AN2753)</f>
        <v>-0.7309408553</v>
      </c>
      <c r="AO2859" s="372">
        <f>IF(AO2858-AO2695-AO2806-AO2753&gt;0,(1-'Assumptions (T&amp;D)'!AO$26)*(AO2858-AO2695-AO2806+AO2753)-AO2700+AO2701+Model!AO2806,AO2858-AO2695-AO2700+AO2701+AO2753)</f>
        <v>-0.7284473014</v>
      </c>
      <c r="AP2859" s="372">
        <f>IF(AP2858-AP2695-AP2806-AP2753&gt;0,(1-'Assumptions (T&amp;D)'!AP$26)*(AP2858-AP2695-AP2806+AP2753)-AP2700+AP2701+Model!AP2806,AP2858-AP2695-AP2700+AP2701+AP2753)</f>
        <v>-0.7212852055</v>
      </c>
      <c r="AQ2859" s="372">
        <f>IF(AQ2858-AQ2695-AQ2806-AQ2753&gt;0,(1-'Assumptions (T&amp;D)'!AQ$26)*(AQ2858-AQ2695-AQ2806+AQ2753)-AQ2700+AQ2701+Model!AQ2806,AQ2858-AQ2695-AQ2700+AQ2701+AQ2753)</f>
        <v>-0.7267358264</v>
      </c>
      <c r="AR2859" s="372">
        <f>IF(AR2858-AR2695-AR2806-AR2753&gt;0,(1-'Assumptions (T&amp;D)'!AR$26)*(AR2858-AR2695-AR2806+AR2753)-AR2700+AR2701+Model!AR2806,AR2858-AR2695-AR2700+AR2701+AR2753)</f>
        <v>-0.7386241058</v>
      </c>
      <c r="AS2859" s="372">
        <f>IF(AS2858-AS2695-AS2806-AS2753&gt;0,(1-'Assumptions (T&amp;D)'!AS$26)*(AS2858-AS2695-AS2806+AS2753)-AS2700+AS2701+Model!AS2806,AS2858-AS2695-AS2700+AS2701+AS2753)</f>
        <v>-0.753729006</v>
      </c>
      <c r="AT2859" s="372">
        <f>IF(AT2858-AT2695-AT2806-AT2753&gt;0,(1-'Assumptions (T&amp;D)'!AT$26)*(AT2858-AT2695-AT2806+AT2753)-AT2700+AT2701+Model!AT2806,AT2858-AT2695-AT2700+AT2701+AT2753)</f>
        <v>-0.7786833939</v>
      </c>
      <c r="AU2859" s="372">
        <f>IF(AU2858-AU2695-AU2806-AU2753&gt;0,(1-'Assumptions (T&amp;D)'!AU$26)*(AU2858-AU2695-AU2806+AU2753)-AU2700+AU2701+Model!AU2806,AU2858-AU2695-AU2700+AU2701+AU2753)</f>
        <v>-0.9113761163</v>
      </c>
      <c r="AV2859" s="372">
        <f>IF(AV2858-AV2695-AV2806-AV2753&gt;0,(1-'Assumptions (T&amp;D)'!AV$26)*(AV2858-AV2695-AV2806+AV2753)-AV2700+AV2701+Model!AV2806,AV2858-AV2695-AV2700+AV2701+AV2753)</f>
        <v>-0.8064597315</v>
      </c>
      <c r="AW2859" s="372">
        <f>IF(AW2858-AW2695-AW2806-AW2753&gt;0,(1-'Assumptions (T&amp;D)'!AW$26)*(AW2858-AW2695-AW2806+AW2753)-AW2700+AW2701+Model!AW2806,AW2858-AW2695-AW2700+AW2701+AW2753)</f>
        <v>-0.8212102701</v>
      </c>
      <c r="AX2859" s="372">
        <f>IF(AX2858-AX2695-AX2806-AX2753&gt;0,(1-'Assumptions (T&amp;D)'!AX$26)*(AX2858-AX2695-AX2806+AX2753)-AX2700+AX2701+Model!AX2806,AX2858-AX2695-AX2700+AX2701+AX2753)</f>
        <v>-0.8378107375</v>
      </c>
      <c r="AY2859" s="372">
        <f>IF(AY2858-AY2695-AY2806-AY2753&gt;0,(1-'Assumptions (T&amp;D)'!AY$26)*(AY2858-AY2695-AY2806+AY2753)-AY2700+AY2701+Model!AY2806,AY2858-AY2695-AY2700+AY2701+AY2753)</f>
        <v>-0.854427595</v>
      </c>
      <c r="AZ2859" s="372">
        <f>IF(AZ2858-AZ2695-AZ2806-AZ2753&gt;0,(1-'Assumptions (T&amp;D)'!AZ$26)*(AZ2858-AZ2695-AZ2806+AZ2753)-AZ2700+AZ2701+Model!AZ2806,AZ2858-AZ2695-AZ2700+AZ2701+AZ2753)</f>
        <v>-0.96833258</v>
      </c>
      <c r="BA2859" s="372">
        <f>IF(BA2858-BA2695-BA2806-BA2753&gt;0,(1-'Assumptions (T&amp;D)'!BA$26)*(BA2858-BA2695-BA2806+BA2753)-BA2700+BA2701+Model!BA2806,BA2858-BA2695-BA2700+BA2701+BA2753)</f>
        <v>-0.9634274687</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5.214633971</v>
      </c>
      <c r="D2860" s="372">
        <f>IF(D2858-D2695-D2806-D2753&gt;0,'Assumptions (T&amp;D)'!D$26*(D2858-D2695-D2806+D2753),0)</f>
        <v>5.241124173</v>
      </c>
      <c r="E2860" s="372">
        <f>IF(E2858-E2695-E2806-E2753&gt;0,'Assumptions (T&amp;D)'!E$26*(E2858-E2695-E2806+E2753),0)</f>
        <v>5.171507054</v>
      </c>
      <c r="F2860" s="372">
        <f>IF(F2858-F2695-F2806-F2753&gt;0,'Assumptions (T&amp;D)'!F$26*(F2858-F2695-F2806+F2753),0)</f>
        <v>5.427269121</v>
      </c>
      <c r="G2860" s="372">
        <f>IF(G2858-G2695-G2806-G2753&gt;0,'Assumptions (T&amp;D)'!G$26*(G2858-G2695-G2806+G2753),0)</f>
        <v>5.612682279</v>
      </c>
      <c r="H2860" s="372">
        <f>IF(H2858-H2695-H2806-H2753&gt;0,'Assumptions (T&amp;D)'!H$26*(H2858-H2695-H2806+H2753),0)</f>
        <v>5.869082011</v>
      </c>
      <c r="I2860" s="372">
        <f>IF(I2858-I2695-I2806-I2753&gt;0,'Assumptions (T&amp;D)'!I$26*(I2858-I2695-I2806+I2753),0)</f>
        <v>6.051020341</v>
      </c>
      <c r="J2860" s="372">
        <f>IF(J2858-J2695-J2806-J2753&gt;0,'Assumptions (T&amp;D)'!J$26*(J2858-J2695-J2806+J2753),0)</f>
        <v>6.579504609</v>
      </c>
      <c r="K2860" s="372">
        <f>IF(K2858-K2695-K2806-K2753&gt;0,'Assumptions (T&amp;D)'!K$26*(K2858-K2695-K2806+K2753),0)</f>
        <v>7.032887269</v>
      </c>
      <c r="L2860" s="372">
        <f>IF(L2858-L2695-L2806-L2753&gt;0,'Assumptions (T&amp;D)'!L$26*(L2858-L2695-L2806+L2753),0)</f>
        <v>7.615098533</v>
      </c>
      <c r="M2860" s="372">
        <f>IF(M2858-M2695-M2806-M2753&gt;0,'Assumptions (T&amp;D)'!M$26*(M2858-M2695-M2806+M2753),0)</f>
        <v>8.194561572</v>
      </c>
      <c r="N2860" s="372">
        <f>IF(N2858-N2695-N2806-N2753&gt;0,'Assumptions (T&amp;D)'!N$26*(N2858-N2695-N2806+N2753),0)</f>
        <v>8.88035076</v>
      </c>
      <c r="O2860" s="372">
        <f>IF(O2858-O2695-O2806-O2753&gt;0,'Assumptions (T&amp;D)'!O$26*(O2858-O2695-O2806+O2753),0)</f>
        <v>9.544347258</v>
      </c>
      <c r="P2860" s="372">
        <f>IF(P2858-P2695-P2806-P2753&gt;0,'Assumptions (T&amp;D)'!P$26*(P2858-P2695-P2806+P2753),0)</f>
        <v>10.55188205</v>
      </c>
      <c r="Q2860" s="372">
        <f>IF(Q2858-Q2695-Q2806-Q2753&gt;0,'Assumptions (T&amp;D)'!Q$26*(Q2858-Q2695-Q2806+Q2753),0)</f>
        <v>11.66347338</v>
      </c>
      <c r="R2860" s="372">
        <f>IF(R2858-R2695-R2806-R2753&gt;0,'Assumptions (T&amp;D)'!R$26*(R2858-R2695-R2806+R2753),0)</f>
        <v>12.97143762</v>
      </c>
      <c r="S2860" s="372">
        <f>IF(S2858-S2695-S2806-S2753&gt;0,'Assumptions (T&amp;D)'!S$26*(S2858-S2695-S2806+S2753),0)</f>
        <v>14.36937386</v>
      </c>
      <c r="T2860" s="372">
        <f>IF(T2858-T2695-T2806-T2753&gt;0,'Assumptions (T&amp;D)'!T$26*(T2858-T2695-T2806+T2753),0)</f>
        <v>0.006908732829</v>
      </c>
      <c r="U2860" s="372">
        <f>IF(U2858-U2695-U2806-U2753&gt;0,'Assumptions (T&amp;D)'!U$26*(U2858-U2695-U2806+U2753),0)</f>
        <v>-0.09992892901</v>
      </c>
      <c r="V2860" s="372">
        <f>IF(V2858-V2695-V2806-V2753&gt;0,'Assumptions (T&amp;D)'!V$26*(V2858-V2695-V2806+V2753),0)</f>
        <v>-0.103114514</v>
      </c>
      <c r="W2860" s="372">
        <f>IF(W2858-W2695-W2806-W2753&gt;0,'Assumptions (T&amp;D)'!W$26*(W2858-W2695-W2806+W2753),0)</f>
        <v>-0.1051998777</v>
      </c>
      <c r="X2860" s="372">
        <f>IF(X2858-X2695-X2806-X2753&gt;0,'Assumptions (T&amp;D)'!X$26*(X2858-X2695-X2806+X2753),0)</f>
        <v>-0.1023312872</v>
      </c>
      <c r="Y2860" s="372">
        <f>IF(Y2858-Y2695-Y2806-Y2753&gt;0,'Assumptions (T&amp;D)'!Y$26*(Y2858-Y2695-Y2806+Y2753),0)</f>
        <v>-0.09866849254</v>
      </c>
      <c r="Z2860" s="372">
        <f>IF(Z2858-Z2695-Z2806-Z2753&gt;0,'Assumptions (T&amp;D)'!Z$26*(Z2858-Z2695-Z2806+Z2753),0)</f>
        <v>-0.09541782833</v>
      </c>
      <c r="AA2860" s="372">
        <f>IF(AA2858-AA2695-AA2806-AA2753&gt;0,'Assumptions (T&amp;D)'!AA$26*(AA2858-AA2695-AA2806+AA2753),0)</f>
        <v>-0.09115863479</v>
      </c>
      <c r="AB2860" s="372">
        <f>IF(AB2858-AB2695-AB2806-AB2753&gt;0,'Assumptions (T&amp;D)'!AB$26*(AB2858-AB2695-AB2806+AB2753),0)</f>
        <v>-0.08710246333</v>
      </c>
      <c r="AC2860" s="372">
        <f>IF(AC2858-AC2695-AC2806-AC2753&gt;0,'Assumptions (T&amp;D)'!AC$26*(AC2858-AC2695-AC2806+AC2753),0)</f>
        <v>-0.08223638762</v>
      </c>
      <c r="AD2860" s="372">
        <f>IF(AD2858-AD2695-AD2806-AD2753&gt;0,'Assumptions (T&amp;D)'!AD$26*(AD2858-AD2695-AD2806+AD2753),0)</f>
        <v>-0.07533771772</v>
      </c>
      <c r="AE2860" s="372">
        <f>IF(AE2858-AE2695-AE2806-AE2753&gt;0,'Assumptions (T&amp;D)'!AE$26*(AE2858-AE2695-AE2806+AE2753),0)</f>
        <v>-0.06879304888</v>
      </c>
      <c r="AF2860" s="372">
        <f>IF(AF2858-AF2695-AF2806-AF2753&gt;0,'Assumptions (T&amp;D)'!AF$26*(AF2858-AF2695-AF2806+AF2753),0)</f>
        <v>-0.06344078121</v>
      </c>
      <c r="AG2860" s="372">
        <f>IF(AG2858-AG2695-AG2806-AG2753&gt;0,'Assumptions (T&amp;D)'!AG$26*(AG2858-AG2695-AG2806+AG2753),0)</f>
        <v>-0.06294170698</v>
      </c>
      <c r="AH2860" s="372">
        <f>IF(AH2858-AH2695-AH2806-AH2753&gt;0,'Assumptions (T&amp;D)'!AH$26*(AH2858-AH2695-AH2806+AH2753),0)</f>
        <v>-0.06263916217</v>
      </c>
      <c r="AI2860" s="372">
        <f>IF(AI2858-AI2695-AI2806-AI2753&gt;0,'Assumptions (T&amp;D)'!AI$26*(AI2858-AI2695-AI2806+AI2753),0)</f>
        <v>-0.05973010771</v>
      </c>
      <c r="AJ2860" s="372">
        <f>IF(AJ2858-AJ2695-AJ2806-AJ2753&gt;0,'Assumptions (T&amp;D)'!AJ$26*(AJ2858-AJ2695-AJ2806+AJ2753),0)</f>
        <v>-0.05487079638</v>
      </c>
      <c r="AK2860" s="372">
        <f>IF(AK2858-AK2695-AK2806-AK2753&gt;0,'Assumptions (T&amp;D)'!AK$26*(AK2858-AK2695-AK2806+AK2753),0)</f>
        <v>-0.0507524948</v>
      </c>
      <c r="AL2860" s="372">
        <f>IF(AL2858-AL2695-AL2806-AL2753&gt;0,'Assumptions (T&amp;D)'!AL$26*(AL2858-AL2695-AL2806+AL2753),0)</f>
        <v>-0.04594062813</v>
      </c>
      <c r="AM2860" s="372">
        <f>IF(AM2858-AM2695-AM2806-AM2753&gt;0,'Assumptions (T&amp;D)'!AM$26*(AM2858-AM2695-AM2806+AM2753),0)</f>
        <v>-0.04438399863</v>
      </c>
      <c r="AN2860" s="372">
        <f>IF(AN2858-AN2695-AN2806-AN2753&gt;0,'Assumptions (T&amp;D)'!AN$26*(AN2858-AN2695-AN2806+AN2753),0)</f>
        <v>-0.04239086597</v>
      </c>
      <c r="AO2860" s="372">
        <f>IF(AO2858-AO2695-AO2806-AO2753&gt;0,'Assumptions (T&amp;D)'!AO$26*(AO2858-AO2695-AO2806+AO2753),0)</f>
        <v>-0.03901985956</v>
      </c>
      <c r="AP2860" s="372">
        <f>IF(AP2858-AP2695-AP2806-AP2753&gt;0,'Assumptions (T&amp;D)'!AP$26*(AP2858-AP2695-AP2806+AP2753),0)</f>
        <v>-0.03444238831</v>
      </c>
      <c r="AQ2860" s="372">
        <f>IF(AQ2858-AQ2695-AQ2806-AQ2753&gt;0,'Assumptions (T&amp;D)'!AQ$26*(AQ2858-AQ2695-AQ2806+AQ2753),0)</f>
        <v>-0.03317352282</v>
      </c>
      <c r="AR2860" s="372">
        <f>IF(AR2858-AR2695-AR2806-AR2753&gt;0,'Assumptions (T&amp;D)'!AR$26*(AR2858-AR2695-AR2806+AR2753),0)</f>
        <v>-0.03299136194</v>
      </c>
      <c r="AS2860" s="372">
        <f>IF(AS2858-AS2695-AS2806-AS2753&gt;0,'Assumptions (T&amp;D)'!AS$26*(AS2858-AS2695-AS2806+AS2753),0)</f>
        <v>-0.03290080497</v>
      </c>
      <c r="AT2860" s="372">
        <f>IF(AT2858-AT2695-AT2806-AT2753&gt;0,'Assumptions (T&amp;D)'!AT$26*(AT2858-AT2695-AT2806+AT2753),0)</f>
        <v>-0.03534249299</v>
      </c>
      <c r="AU2860" s="372">
        <f>IF(AU2858-AU2695-AU2806-AU2753&gt;0,'Assumptions (T&amp;D)'!AU$26*(AU2858-AU2695-AU2806+AU2753),0)</f>
        <v>-0.03597355029</v>
      </c>
      <c r="AV2860" s="372">
        <f>IF(AV2858-AV2695-AV2806-AV2753&gt;0,'Assumptions (T&amp;D)'!AV$26*(AV2858-AV2695-AV2806+AV2753),0)</f>
        <v>-0.03674908206</v>
      </c>
      <c r="AW2860" s="372">
        <f>IF(AW2858-AW2695-AW2806-AW2753&gt;0,'Assumptions (T&amp;D)'!AW$26*(AW2858-AW2695-AW2806+AW2753),0)</f>
        <v>-0.03582624213</v>
      </c>
      <c r="AX2860" s="372">
        <f>IF(AX2858-AX2695-AX2806-AX2753&gt;0,'Assumptions (T&amp;D)'!AX$26*(AX2858-AX2695-AX2806+AX2753),0)</f>
        <v>-0.03550870158</v>
      </c>
      <c r="AY2860" s="372">
        <f>IF(AY2858-AY2695-AY2806-AY2753&gt;0,'Assumptions (T&amp;D)'!AY$26*(AY2858-AY2695-AY2806+AY2753),0)</f>
        <v>-0.03489758805</v>
      </c>
      <c r="AZ2860" s="372">
        <f>IF(AZ2858-AZ2695-AZ2806-AZ2753&gt;0,'Assumptions (T&amp;D)'!AZ$26*(AZ2858-AZ2695-AZ2806+AZ2753),0)</f>
        <v>-0.03503961099</v>
      </c>
      <c r="BA2860" s="372">
        <f>IF(BA2858-BA2695-BA2806-BA2753&gt;0,'Assumptions (T&amp;D)'!BA$26*(BA2858-BA2695-BA2806+BA2753),0)</f>
        <v>-0.03604220562</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5.769177121</v>
      </c>
      <c r="D2862" s="366">
        <f>('Assumptions (T&amp;D)'!D58)*'Inflation GDP Population'!C$11/'Inflation GDP Population'!$S$11</f>
        <v>5.35637278</v>
      </c>
      <c r="E2862" s="366">
        <f>('Assumptions (T&amp;D)'!E58)*'Inflation GDP Population'!D$11/'Inflation GDP Population'!$S$11</f>
        <v>5.645715347</v>
      </c>
      <c r="F2862" s="366">
        <f>('Assumptions (T&amp;D)'!F58)*'Inflation GDP Population'!E$11/'Inflation GDP Population'!$S$11</f>
        <v>5.432566833</v>
      </c>
      <c r="G2862" s="366">
        <f>('Assumptions (T&amp;D)'!G58)*'Inflation GDP Population'!F$11/'Inflation GDP Population'!$S$11</f>
        <v>5.597090936</v>
      </c>
      <c r="H2862" s="366">
        <f>('Assumptions (T&amp;D)'!H58)*'Inflation GDP Population'!G$11/'Inflation GDP Population'!$S$11</f>
        <v>6.162640547</v>
      </c>
      <c r="I2862" s="366">
        <f>('Assumptions (T&amp;D)'!I58)*'Inflation GDP Population'!H$11/'Inflation GDP Population'!$S$11</f>
        <v>7.074049465</v>
      </c>
      <c r="J2862" s="366">
        <f>('Assumptions (T&amp;D)'!J58)*'Inflation GDP Population'!I$11/'Inflation GDP Population'!$S$11</f>
        <v>6.571416143</v>
      </c>
      <c r="K2862" s="366">
        <f>('Assumptions (T&amp;D)'!K58)*'Inflation GDP Population'!J$11/'Inflation GDP Population'!$S$11</f>
        <v>6.79496421</v>
      </c>
      <c r="L2862" s="366">
        <f>('Assumptions (T&amp;D)'!L58)*'Inflation GDP Population'!K$11/'Inflation GDP Population'!$S$11</f>
        <v>6.82252656</v>
      </c>
      <c r="M2862" s="366">
        <f>('Assumptions (T&amp;D)'!M58)*'Inflation GDP Population'!L$11/'Inflation GDP Population'!$S$11</f>
        <v>7.729836533</v>
      </c>
      <c r="N2862" s="366">
        <f>('Assumptions (T&amp;D)'!N58)*'Inflation GDP Population'!M$11/'Inflation GDP Population'!$S$11</f>
        <v>7.554301648</v>
      </c>
      <c r="O2862" s="366">
        <f>('Assumptions (T&amp;D)'!O58)*'Inflation GDP Population'!N$11/'Inflation GDP Population'!$S$11</f>
        <v>7.577654713</v>
      </c>
      <c r="P2862" s="366">
        <f>('Assumptions (T&amp;D)'!P58)*'Inflation GDP Population'!O$11/'Inflation GDP Population'!$S$11</f>
        <v>7.687001082</v>
      </c>
      <c r="Q2862" s="366">
        <f>('Assumptions (T&amp;D)'!Q58)*'Inflation GDP Population'!P$11/'Inflation GDP Population'!$S$11</f>
        <v>7.959873665</v>
      </c>
      <c r="R2862" s="366">
        <f>('Assumptions (T&amp;D)'!R58)*'Inflation GDP Population'!Q$11/'Inflation GDP Population'!$S$11</f>
        <v>8.253571405</v>
      </c>
      <c r="S2862" s="366">
        <f>('Assumptions (T&amp;D)'!S58)*'Inflation GDP Population'!R$11/'Inflation GDP Population'!$S$11</f>
        <v>8.282695187</v>
      </c>
      <c r="T2862" s="366">
        <f>('Assumptions (T&amp;D)'!T58)*'Inflation GDP Population'!S$11/'Inflation GDP Population'!$S$11</f>
        <v>8.587592879</v>
      </c>
      <c r="U2862" s="366">
        <f>('Assumptions (T&amp;D)'!U58)*'Inflation GDP Population'!T$11/'Inflation GDP Population'!$S$11</f>
        <v>8.456662099</v>
      </c>
      <c r="V2862" s="367">
        <f>('Assumptions (T&amp;D)'!V58)*'Inflation GDP Population'!U$16/'Inflation GDP Population'!$S$16</f>
        <v>9.102827818</v>
      </c>
      <c r="W2862" s="367">
        <f>('Assumptions (T&amp;D)'!W58)*'Inflation GDP Population'!V$16/'Inflation GDP Population'!$S$16</f>
        <v>9.30358073</v>
      </c>
      <c r="X2862" s="367">
        <f>('Assumptions (T&amp;D)'!X58)*'Inflation GDP Population'!W$16/'Inflation GDP Population'!$S$16</f>
        <v>9.487307566</v>
      </c>
      <c r="Y2862" s="367">
        <f>('Assumptions (T&amp;D)'!Y58)*'Inflation GDP Population'!X$16/'Inflation GDP Population'!$S$16</f>
        <v>9.767041363</v>
      </c>
      <c r="Z2862" s="367">
        <f>('Assumptions (T&amp;D)'!Z58)*'Inflation GDP Population'!Y$16/'Inflation GDP Population'!$S$16</f>
        <v>10.05412363</v>
      </c>
      <c r="AA2862" s="367">
        <f>('Assumptions (T&amp;D)'!AA58)*'Inflation GDP Population'!Z$16/'Inflation GDP Population'!$S$16</f>
        <v>10.3487355</v>
      </c>
      <c r="AB2862" s="367">
        <f>('Assumptions (T&amp;D)'!AB58)*'Inflation GDP Population'!AA$16/'Inflation GDP Population'!$S$16</f>
        <v>10.65106242</v>
      </c>
      <c r="AC2862" s="367">
        <f>('Assumptions (T&amp;D)'!AC58)*'Inflation GDP Population'!AB$16/'Inflation GDP Population'!$S$16</f>
        <v>10.9612942</v>
      </c>
      <c r="AD2862" s="367">
        <f>('Assumptions (T&amp;D)'!AD58)*'Inflation GDP Population'!AC$16/'Inflation GDP Population'!$S$16</f>
        <v>11.27962515</v>
      </c>
      <c r="AE2862" s="367">
        <f>('Assumptions (T&amp;D)'!AE58)*'Inflation GDP Population'!AD$16/'Inflation GDP Population'!$S$16</f>
        <v>11.60625417</v>
      </c>
      <c r="AF2862" s="367">
        <f>('Assumptions (T&amp;D)'!AF58)*'Inflation GDP Population'!AE$16/'Inflation GDP Population'!$S$16</f>
        <v>11.94138485</v>
      </c>
      <c r="AG2862" s="367">
        <f>('Assumptions (T&amp;D)'!AG58)*'Inflation GDP Population'!AF$16/'Inflation GDP Population'!$S$16</f>
        <v>12.2852256</v>
      </c>
      <c r="AH2862" s="367">
        <f>('Assumptions (T&amp;D)'!AH58)*'Inflation GDP Population'!AG$16/'Inflation GDP Population'!$S$16</f>
        <v>12.63798974</v>
      </c>
      <c r="AI2862" s="367">
        <f>('Assumptions (T&amp;D)'!AI58)*'Inflation GDP Population'!AH$16/'Inflation GDP Population'!$S$16</f>
        <v>12.99989561</v>
      </c>
      <c r="AJ2862" s="367">
        <f>('Assumptions (T&amp;D)'!AJ58)*'Inflation GDP Population'!AI$16/'Inflation GDP Population'!$S$16</f>
        <v>13.3711667</v>
      </c>
      <c r="AK2862" s="367">
        <f>('Assumptions (T&amp;D)'!AK58)*'Inflation GDP Population'!AJ$16/'Inflation GDP Population'!$S$16</f>
        <v>13.75203175</v>
      </c>
      <c r="AL2862" s="367">
        <f>('Assumptions (T&amp;D)'!AL58)*'Inflation GDP Population'!AK$16/'Inflation GDP Population'!$S$16</f>
        <v>14.14272492</v>
      </c>
      <c r="AM2862" s="367">
        <f>('Assumptions (T&amp;D)'!AM58)*'Inflation GDP Population'!AL$16/'Inflation GDP Population'!$S$16</f>
        <v>14.54348583</v>
      </c>
      <c r="AN2862" s="367">
        <f>('Assumptions (T&amp;D)'!AN58)*'Inflation GDP Population'!AM$16/'Inflation GDP Population'!$S$16</f>
        <v>14.95455975</v>
      </c>
      <c r="AO2862" s="367">
        <f>('Assumptions (T&amp;D)'!AO58)*'Inflation GDP Population'!AN$16/'Inflation GDP Population'!$S$16</f>
        <v>15.37619772</v>
      </c>
      <c r="AP2862" s="367">
        <f>('Assumptions (T&amp;D)'!AP58)*'Inflation GDP Population'!AO$16/'Inflation GDP Population'!$S$16</f>
        <v>15.80865667</v>
      </c>
      <c r="AQ2862" s="367">
        <f>('Assumptions (T&amp;D)'!AQ58)*'Inflation GDP Population'!AP$16/'Inflation GDP Population'!$S$16</f>
        <v>16.25219955</v>
      </c>
      <c r="AR2862" s="367">
        <f>('Assumptions (T&amp;D)'!AR58)*'Inflation GDP Population'!AQ$16/'Inflation GDP Population'!$S$16</f>
        <v>16.70709547</v>
      </c>
      <c r="AS2862" s="367">
        <f>('Assumptions (T&amp;D)'!AS58)*'Inflation GDP Population'!AR$16/'Inflation GDP Population'!$S$16</f>
        <v>17.17361986</v>
      </c>
      <c r="AT2862" s="367">
        <f>('Assumptions (T&amp;D)'!AT58)*'Inflation GDP Population'!AS$16/'Inflation GDP Population'!$S$16</f>
        <v>17.6520546</v>
      </c>
      <c r="AU2862" s="367">
        <f>('Assumptions (T&amp;D)'!AU58)*'Inflation GDP Population'!AT$16/'Inflation GDP Population'!$S$16</f>
        <v>18.14268816</v>
      </c>
      <c r="AV2862" s="367">
        <f>('Assumptions (T&amp;D)'!AV58)*'Inflation GDP Population'!AU$16/'Inflation GDP Population'!$S$16</f>
        <v>18.64581577</v>
      </c>
      <c r="AW2862" s="367">
        <f>('Assumptions (T&amp;D)'!AW58)*'Inflation GDP Population'!AV$16/'Inflation GDP Population'!$S$16</f>
        <v>19.16173955</v>
      </c>
      <c r="AX2862" s="367">
        <f>('Assumptions (T&amp;D)'!AX58)*'Inflation GDP Population'!AW$16/'Inflation GDP Population'!$S$16</f>
        <v>19.69076868</v>
      </c>
      <c r="AY2862" s="367">
        <f>('Assumptions (T&amp;D)'!AY58)*'Inflation GDP Population'!AX$16/'Inflation GDP Population'!$S$16</f>
        <v>20.23321958</v>
      </c>
      <c r="AZ2862" s="367">
        <f>('Assumptions (T&amp;D)'!AZ58)*'Inflation GDP Population'!AY$16/'Inflation GDP Population'!$S$16</f>
        <v>20.78941603</v>
      </c>
      <c r="BA2862" s="367">
        <f>('Assumptions (T&amp;D)'!BA58)*'Inflation GDP Population'!AZ$16/'Inflation GDP Population'!$S$16</f>
        <v>21.35968939</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465.4478916</v>
      </c>
      <c r="D2863" s="379">
        <f>'Assumptions (T&amp;D)'!D66*(2+'Assumptions (T&amp;D)'!D9)</f>
        <v>491.6207661</v>
      </c>
      <c r="E2863" s="379">
        <f>'Assumptions (T&amp;D)'!E66*(2+'Assumptions (T&amp;D)'!E9)</f>
        <v>506.5639619</v>
      </c>
      <c r="F2863" s="379">
        <f>'Assumptions (T&amp;D)'!F66*(2+'Assumptions (T&amp;D)'!F9)</f>
        <v>531.6831783</v>
      </c>
      <c r="G2863" s="379">
        <f>'Assumptions (T&amp;D)'!G66*(2+'Assumptions (T&amp;D)'!G9)</f>
        <v>557.3689828</v>
      </c>
      <c r="H2863" s="379">
        <f>'Assumptions (T&amp;D)'!H66*(2+'Assumptions (T&amp;D)'!H9)</f>
        <v>589.0757657</v>
      </c>
      <c r="I2863" s="379">
        <f>'Assumptions (T&amp;D)'!I66*(2+'Assumptions (T&amp;D)'!I9)</f>
        <v>618.7467783</v>
      </c>
      <c r="J2863" s="379">
        <f>'Assumptions (T&amp;D)'!J66*(2+'Assumptions (T&amp;D)'!J9)</f>
        <v>647.6735802</v>
      </c>
      <c r="K2863" s="379">
        <f>'Assumptions (T&amp;D)'!K66*(2+'Assumptions (T&amp;D)'!K9)</f>
        <v>679.6391453</v>
      </c>
      <c r="L2863" s="379">
        <f>'Assumptions (T&amp;D)'!L66*(2+'Assumptions (T&amp;D)'!L9)</f>
        <v>715.4475853</v>
      </c>
      <c r="M2863" s="379">
        <f>'Assumptions (T&amp;D)'!M66*(2+'Assumptions (T&amp;D)'!M9)</f>
        <v>759.1483315</v>
      </c>
      <c r="N2863" s="379">
        <f>'Assumptions (T&amp;D)'!N66*(2+'Assumptions (T&amp;D)'!N9)</f>
        <v>784.6120988</v>
      </c>
      <c r="O2863" s="379">
        <f>'Assumptions (T&amp;D)'!O66*(2+'Assumptions (T&amp;D)'!O9)</f>
        <v>820.0460538</v>
      </c>
      <c r="P2863" s="379">
        <f>'Assumptions (T&amp;D)'!P66*(2+'Assumptions (T&amp;D)'!P9)</f>
        <v>857.0904086</v>
      </c>
      <c r="Q2863" s="379">
        <f>'Assumptions (T&amp;D)'!Q66*(2+'Assumptions (T&amp;D)'!Q9)</f>
        <v>895.6459117</v>
      </c>
      <c r="R2863" s="379">
        <f>'Assumptions (T&amp;D)'!R66*(2+'Assumptions (T&amp;D)'!R9)</f>
        <v>939.229556</v>
      </c>
      <c r="S2863" s="379">
        <f>'Assumptions (T&amp;D)'!S66*(2+'Assumptions (T&amp;D)'!S9)</f>
        <v>985.3894564</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3.77871389</v>
      </c>
      <c r="D2864" s="371">
        <f>'Assumptions (T&amp;D)'!D68/('Assumptions (T&amp;D)'!D9)</f>
        <v>4.084378696</v>
      </c>
      <c r="E2864" s="371">
        <f>'Assumptions (T&amp;D)'!E68/('Assumptions (T&amp;D)'!E9)</f>
        <v>3.931560614</v>
      </c>
      <c r="F2864" s="371">
        <f>'Assumptions (T&amp;D)'!F68/('Assumptions (T&amp;D)'!F9)</f>
        <v>4.681461443</v>
      </c>
      <c r="G2864" s="371">
        <f>'Assumptions (T&amp;D)'!G68/('Assumptions (T&amp;D)'!G9)</f>
        <v>4.681775603</v>
      </c>
      <c r="H2864" s="371">
        <f>'Assumptions (T&amp;D)'!H68/('Assumptions (T&amp;D)'!H9)</f>
        <v>5.276669418</v>
      </c>
      <c r="I2864" s="371">
        <f>'Assumptions (T&amp;D)'!I68/('Assumptions (T&amp;D)'!I9)</f>
        <v>5.656996948</v>
      </c>
      <c r="J2864" s="371">
        <f>'Assumptions (T&amp;D)'!J68/('Assumptions (T&amp;D)'!J9)</f>
        <v>6.179592287</v>
      </c>
      <c r="K2864" s="371">
        <f>'Assumptions (T&amp;D)'!K68/('Assumptions (T&amp;D)'!K9)</f>
        <v>6.093536214</v>
      </c>
      <c r="L2864" s="371">
        <f>'Assumptions (T&amp;D)'!L68/('Assumptions (T&amp;D)'!L9)</f>
        <v>6.04705021</v>
      </c>
      <c r="M2864" s="371">
        <f>'Assumptions (T&amp;D)'!M68/('Assumptions (T&amp;D)'!M9)</f>
        <v>8.052532988</v>
      </c>
      <c r="N2864" s="371">
        <f>'Assumptions (T&amp;D)'!N68/('Assumptions (T&amp;D)'!N9)</f>
        <v>7.37985544</v>
      </c>
      <c r="O2864" s="371">
        <f>'Assumptions (T&amp;D)'!O68/('Assumptions (T&amp;D)'!O9)</f>
        <v>7.897019999</v>
      </c>
      <c r="P2864" s="371">
        <f>'Assumptions (T&amp;D)'!P68/('Assumptions (T&amp;D)'!P9)</f>
        <v>6.839542159</v>
      </c>
      <c r="Q2864" s="371">
        <f>'Assumptions (T&amp;D)'!Q68/('Assumptions (T&amp;D)'!Q9)</f>
        <v>7.407510034</v>
      </c>
      <c r="R2864" s="371">
        <f>'Assumptions (T&amp;D)'!R68/('Assumptions (T&amp;D)'!R9)</f>
        <v>8.384730665</v>
      </c>
      <c r="S2864" s="371">
        <f>'Assumptions (T&amp;D)'!S68/('Assumptions (T&amp;D)'!S9)</f>
        <v>8.64022135</v>
      </c>
      <c r="T2864" s="371">
        <f>'Assumptions (T&amp;D)'!T68/('Assumptions (T&amp;D)'!T9)</f>
        <v>10.25770483</v>
      </c>
      <c r="U2864" s="371">
        <f>'Assumptions (T&amp;D)'!U68/('Assumptions (T&amp;D)'!U9)</f>
        <v>10.25770483</v>
      </c>
      <c r="V2864" s="371">
        <f>'Assumptions (T&amp;D)'!V68/('Assumptions (T&amp;D)'!V9)</f>
        <v>10.25770483</v>
      </c>
      <c r="W2864" s="371">
        <f>'Assumptions (T&amp;D)'!W68/('Assumptions (T&amp;D)'!W9)</f>
        <v>10.25770483</v>
      </c>
      <c r="X2864" s="371">
        <f>'Assumptions (T&amp;D)'!X68/('Assumptions (T&amp;D)'!X9)</f>
        <v>10.25770483</v>
      </c>
      <c r="Y2864" s="371">
        <f>'Assumptions (T&amp;D)'!Y68/('Assumptions (T&amp;D)'!Y9)</f>
        <v>10.25770483</v>
      </c>
      <c r="Z2864" s="371">
        <f>'Assumptions (T&amp;D)'!Z68/('Assumptions (T&amp;D)'!Z9)</f>
        <v>10.25770483</v>
      </c>
      <c r="AA2864" s="371">
        <f>'Assumptions (T&amp;D)'!AA68/('Assumptions (T&amp;D)'!AA9)</f>
        <v>10.25770483</v>
      </c>
      <c r="AB2864" s="371">
        <f>'Assumptions (T&amp;D)'!AB68/('Assumptions (T&amp;D)'!AB9)</f>
        <v>10.25770483</v>
      </c>
      <c r="AC2864" s="371">
        <f>'Assumptions (T&amp;D)'!AC68/('Assumptions (T&amp;D)'!AC9)</f>
        <v>10.25770483</v>
      </c>
      <c r="AD2864" s="371">
        <f>'Assumptions (T&amp;D)'!AD68/('Assumptions (T&amp;D)'!AD9)</f>
        <v>10.25770483</v>
      </c>
      <c r="AE2864" s="371">
        <f>'Assumptions (T&amp;D)'!AE68/('Assumptions (T&amp;D)'!AE9)</f>
        <v>10.25770483</v>
      </c>
      <c r="AF2864" s="371">
        <f>'Assumptions (T&amp;D)'!AF68/('Assumptions (T&amp;D)'!AF9)</f>
        <v>10.25770483</v>
      </c>
      <c r="AG2864" s="371">
        <f>'Assumptions (T&amp;D)'!AG68/('Assumptions (T&amp;D)'!AG9)</f>
        <v>10.25770483</v>
      </c>
      <c r="AH2864" s="371">
        <f>'Assumptions (T&amp;D)'!AH68/('Assumptions (T&amp;D)'!AH9)</f>
        <v>10.25770483</v>
      </c>
      <c r="AI2864" s="371">
        <f>'Assumptions (T&amp;D)'!AI68/('Assumptions (T&amp;D)'!AI9)</f>
        <v>10.25770483</v>
      </c>
      <c r="AJ2864" s="371">
        <f>'Assumptions (T&amp;D)'!AJ68/('Assumptions (T&amp;D)'!AJ9)</f>
        <v>10.25770483</v>
      </c>
      <c r="AK2864" s="371">
        <f>'Assumptions (T&amp;D)'!AK68/('Assumptions (T&amp;D)'!AK9)</f>
        <v>10.25770483</v>
      </c>
      <c r="AL2864" s="371">
        <f>'Assumptions (T&amp;D)'!AL68/('Assumptions (T&amp;D)'!AL9)</f>
        <v>10.25770483</v>
      </c>
      <c r="AM2864" s="371">
        <f>'Assumptions (T&amp;D)'!AM68/('Assumptions (T&amp;D)'!AM9)</f>
        <v>10.25770483</v>
      </c>
      <c r="AN2864" s="371">
        <f>'Assumptions (T&amp;D)'!AN68/('Assumptions (T&amp;D)'!AN9)</f>
        <v>10.25770483</v>
      </c>
      <c r="AO2864" s="371">
        <f>'Assumptions (T&amp;D)'!AO68/('Assumptions (T&amp;D)'!AO9)</f>
        <v>10.25770483</v>
      </c>
      <c r="AP2864" s="371">
        <f>'Assumptions (T&amp;D)'!AP68/('Assumptions (T&amp;D)'!AP9)</f>
        <v>10.25770483</v>
      </c>
      <c r="AQ2864" s="371">
        <f>'Assumptions (T&amp;D)'!AQ68/('Assumptions (T&amp;D)'!AQ9)</f>
        <v>10.25770483</v>
      </c>
      <c r="AR2864" s="371">
        <f>'Assumptions (T&amp;D)'!AR68/('Assumptions (T&amp;D)'!AR9)</f>
        <v>10.25770483</v>
      </c>
      <c r="AS2864" s="371">
        <f>'Assumptions (T&amp;D)'!AS68/('Assumptions (T&amp;D)'!AS9)</f>
        <v>10.25770483</v>
      </c>
      <c r="AT2864" s="371">
        <f>'Assumptions (T&amp;D)'!AT68/('Assumptions (T&amp;D)'!AT9)</f>
        <v>10.25770483</v>
      </c>
      <c r="AU2864" s="371">
        <f>'Assumptions (T&amp;D)'!AU68/('Assumptions (T&amp;D)'!AU9)</f>
        <v>10.25770483</v>
      </c>
      <c r="AV2864" s="371">
        <f>'Assumptions (T&amp;D)'!AV68/('Assumptions (T&amp;D)'!AV9)</f>
        <v>10.25770483</v>
      </c>
      <c r="AW2864" s="371">
        <f>'Assumptions (T&amp;D)'!AW68/('Assumptions (T&amp;D)'!AW9)</f>
        <v>10.25770483</v>
      </c>
      <c r="AX2864" s="371">
        <f>'Assumptions (T&amp;D)'!AX68/('Assumptions (T&amp;D)'!AX9)</f>
        <v>10.25770483</v>
      </c>
      <c r="AY2864" s="371">
        <f>'Assumptions (T&amp;D)'!AY68/('Assumptions (T&amp;D)'!AY9)</f>
        <v>10.25770483</v>
      </c>
      <c r="AZ2864" s="371">
        <f>'Assumptions (T&amp;D)'!AZ68/('Assumptions (T&amp;D)'!AZ9)</f>
        <v>10.25770483</v>
      </c>
      <c r="BA2864" s="371">
        <f>'Assumptions (T&amp;D)'!BA68/('Assumptions (T&amp;D)'!BA9)</f>
        <v>10.25770483</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3.000787825</v>
      </c>
      <c r="D2865" s="366">
        <f>('Assumptions (T&amp;D)'!D56)*'Inflation GDP Population'!C$11/'Inflation GDP Population'!$S$11</f>
        <v>3.022302019</v>
      </c>
      <c r="E2865" s="366">
        <f>('Assumptions (T&amp;D)'!E56)*'Inflation GDP Population'!D$11/'Inflation GDP Population'!$S$11</f>
        <v>2.837160182</v>
      </c>
      <c r="F2865" s="366">
        <f>('Assumptions (T&amp;D)'!F56)*'Inflation GDP Population'!E$11/'Inflation GDP Population'!$S$11</f>
        <v>2.780952186</v>
      </c>
      <c r="G2865" s="366">
        <f>('Assumptions (T&amp;D)'!G56)*'Inflation GDP Population'!F$11/'Inflation GDP Population'!$S$11</f>
        <v>3.064634505</v>
      </c>
      <c r="H2865" s="366">
        <f>('Assumptions (T&amp;D)'!H56)*'Inflation GDP Population'!G$11/'Inflation GDP Population'!$S$11</f>
        <v>2.975628581</v>
      </c>
      <c r="I2865" s="366">
        <f>('Assumptions (T&amp;D)'!I56)*'Inflation GDP Population'!H$11/'Inflation GDP Population'!$S$11</f>
        <v>4.973510893</v>
      </c>
      <c r="J2865" s="366">
        <f>('Assumptions (T&amp;D)'!J56)*'Inflation GDP Population'!I$11/'Inflation GDP Population'!$S$11</f>
        <v>3.921601353</v>
      </c>
      <c r="K2865" s="366">
        <f>('Assumptions (T&amp;D)'!K56)*'Inflation GDP Population'!J$11/'Inflation GDP Population'!$S$11</f>
        <v>4.257400651</v>
      </c>
      <c r="L2865" s="366">
        <f>('Assumptions (T&amp;D)'!L56)*'Inflation GDP Population'!K$11/'Inflation GDP Population'!$S$11</f>
        <v>3.98904064</v>
      </c>
      <c r="M2865" s="366">
        <f>('Assumptions (T&amp;D)'!M56)*'Inflation GDP Population'!L$11/'Inflation GDP Population'!$S$11</f>
        <v>3.780648799</v>
      </c>
      <c r="N2865" s="366">
        <f>('Assumptions (T&amp;D)'!N56)*'Inflation GDP Population'!M$11/'Inflation GDP Population'!$S$11</f>
        <v>4.232725513</v>
      </c>
      <c r="O2865" s="366">
        <f>('Assumptions (T&amp;D)'!O56)*'Inflation GDP Population'!N$11/'Inflation GDP Population'!$S$11</f>
        <v>4.204580246</v>
      </c>
      <c r="P2865" s="366">
        <f>('Assumptions (T&amp;D)'!P56)*'Inflation GDP Population'!O$11/'Inflation GDP Population'!$S$11</f>
        <v>4.350431437</v>
      </c>
      <c r="Q2865" s="366">
        <f>('Assumptions (T&amp;D)'!Q56)*'Inflation GDP Population'!P$11/'Inflation GDP Population'!$S$11</f>
        <v>4.567405864</v>
      </c>
      <c r="R2865" s="366">
        <f>('Assumptions (T&amp;D)'!R56)*'Inflation GDP Population'!Q$11/'Inflation GDP Population'!$S$11</f>
        <v>5.083613051</v>
      </c>
      <c r="S2865" s="366">
        <f>('Assumptions (T&amp;D)'!S56)*'Inflation GDP Population'!R$11/'Inflation GDP Population'!$S$11</f>
        <v>5.791424758</v>
      </c>
      <c r="T2865" s="366">
        <f>('Assumptions (T&amp;D)'!T56)*'Inflation GDP Population'!S$11/'Inflation GDP Population'!$S$11</f>
        <v>5.125172932</v>
      </c>
      <c r="U2865" s="366">
        <f>('Assumptions (T&amp;D)'!U56)*'Inflation GDP Population'!T$11/'Inflation GDP Population'!$S$11</f>
        <v>5.189910753</v>
      </c>
      <c r="V2865" s="367">
        <f>('Assumptions (T&amp;D)'!V56)*'Inflation GDP Population'!U$16/'Inflation GDP Population'!$S$16</f>
        <v>5.379377842</v>
      </c>
      <c r="W2865" s="367">
        <f>('Assumptions (T&amp;D)'!W56)*'Inflation GDP Population'!V$16/'Inflation GDP Population'!$S$16</f>
        <v>5.485609636</v>
      </c>
      <c r="X2865" s="367">
        <f>('Assumptions (T&amp;D)'!X56)*'Inflation GDP Population'!W$16/'Inflation GDP Population'!$S$16</f>
        <v>5.686566163</v>
      </c>
      <c r="Y2865" s="367">
        <f>('Assumptions (T&amp;D)'!Y56)*'Inflation GDP Population'!X$16/'Inflation GDP Population'!$S$16</f>
        <v>5.846092335</v>
      </c>
      <c r="Z2865" s="367">
        <f>('Assumptions (T&amp;D)'!Z56)*'Inflation GDP Population'!Y$16/'Inflation GDP Population'!$S$16</f>
        <v>6.009701482</v>
      </c>
      <c r="AA2865" s="367">
        <f>('Assumptions (T&amp;D)'!AA56)*'Inflation GDP Population'!Z$16/'Inflation GDP Population'!$S$16</f>
        <v>6.177492654</v>
      </c>
      <c r="AB2865" s="367">
        <f>('Assumptions (T&amp;D)'!AB56)*'Inflation GDP Population'!AA$16/'Inflation GDP Population'!$S$16</f>
        <v>6.349567219</v>
      </c>
      <c r="AC2865" s="367">
        <f>('Assumptions (T&amp;D)'!AC56)*'Inflation GDP Population'!AB$16/'Inflation GDP Population'!$S$16</f>
        <v>6.526028917</v>
      </c>
      <c r="AD2865" s="367">
        <f>('Assumptions (T&amp;D)'!AD56)*'Inflation GDP Population'!AC$16/'Inflation GDP Population'!$S$16</f>
        <v>6.706983917</v>
      </c>
      <c r="AE2865" s="367">
        <f>('Assumptions (T&amp;D)'!AE56)*'Inflation GDP Population'!AD$16/'Inflation GDP Population'!$S$16</f>
        <v>6.892540869</v>
      </c>
      <c r="AF2865" s="367">
        <f>('Assumptions (T&amp;D)'!AF56)*'Inflation GDP Population'!AE$16/'Inflation GDP Population'!$S$16</f>
        <v>7.082810963</v>
      </c>
      <c r="AG2865" s="367">
        <f>('Assumptions (T&amp;D)'!AG56)*'Inflation GDP Population'!AF$16/'Inflation GDP Population'!$S$16</f>
        <v>7.277907983</v>
      </c>
      <c r="AH2865" s="367">
        <f>('Assumptions (T&amp;D)'!AH56)*'Inflation GDP Population'!AG$16/'Inflation GDP Population'!$S$16</f>
        <v>7.477948373</v>
      </c>
      <c r="AI2865" s="367">
        <f>('Assumptions (T&amp;D)'!AI56)*'Inflation GDP Population'!AH$16/'Inflation GDP Population'!$S$16</f>
        <v>7.68305129</v>
      </c>
      <c r="AJ2865" s="367">
        <f>('Assumptions (T&amp;D)'!AJ56)*'Inflation GDP Population'!AI$16/'Inflation GDP Population'!$S$16</f>
        <v>7.893338672</v>
      </c>
      <c r="AK2865" s="367">
        <f>('Assumptions (T&amp;D)'!AK56)*'Inflation GDP Population'!AJ$16/'Inflation GDP Population'!$S$16</f>
        <v>8.108935298</v>
      </c>
      <c r="AL2865" s="367">
        <f>('Assumptions (T&amp;D)'!AL56)*'Inflation GDP Population'!AK$16/'Inflation GDP Population'!$S$16</f>
        <v>8.329968853</v>
      </c>
      <c r="AM2865" s="367">
        <f>('Assumptions (T&amp;D)'!AM56)*'Inflation GDP Population'!AL$16/'Inflation GDP Population'!$S$16</f>
        <v>8.556569995</v>
      </c>
      <c r="AN2865" s="367">
        <f>('Assumptions (T&amp;D)'!AN56)*'Inflation GDP Population'!AM$16/'Inflation GDP Population'!$S$16</f>
        <v>8.788872421</v>
      </c>
      <c r="AO2865" s="367">
        <f>('Assumptions (T&amp;D)'!AO56)*'Inflation GDP Population'!AN$16/'Inflation GDP Population'!$S$16</f>
        <v>9.027012939</v>
      </c>
      <c r="AP2865" s="367">
        <f>('Assumptions (T&amp;D)'!AP56)*'Inflation GDP Population'!AO$16/'Inflation GDP Population'!$S$16</f>
        <v>9.271131536</v>
      </c>
      <c r="AQ2865" s="367">
        <f>('Assumptions (T&amp;D)'!AQ56)*'Inflation GDP Population'!AP$16/'Inflation GDP Population'!$S$16</f>
        <v>9.521371451</v>
      </c>
      <c r="AR2865" s="367">
        <f>('Assumptions (T&amp;D)'!AR56)*'Inflation GDP Population'!AQ$16/'Inflation GDP Population'!$S$16</f>
        <v>9.777879249</v>
      </c>
      <c r="AS2865" s="367">
        <f>('Assumptions (T&amp;D)'!AS56)*'Inflation GDP Population'!AR$16/'Inflation GDP Population'!$S$16</f>
        <v>10.0408049</v>
      </c>
      <c r="AT2865" s="367">
        <f>('Assumptions (T&amp;D)'!AT56)*'Inflation GDP Population'!AS$16/'Inflation GDP Population'!$S$16</f>
        <v>10.31030184</v>
      </c>
      <c r="AU2865" s="367">
        <f>('Assumptions (T&amp;D)'!AU56)*'Inflation GDP Population'!AT$16/'Inflation GDP Population'!$S$16</f>
        <v>10.58652708</v>
      </c>
      <c r="AV2865" s="367">
        <f>('Assumptions (T&amp;D)'!AV56)*'Inflation GDP Population'!AU$16/'Inflation GDP Population'!$S$16</f>
        <v>10.86964127</v>
      </c>
      <c r="AW2865" s="367">
        <f>('Assumptions (T&amp;D)'!AW56)*'Inflation GDP Population'!AV$16/'Inflation GDP Population'!$S$16</f>
        <v>11.15980875</v>
      </c>
      <c r="AX2865" s="367">
        <f>('Assumptions (T&amp;D)'!AX56)*'Inflation GDP Population'!AW$16/'Inflation GDP Population'!$S$16</f>
        <v>11.45719771</v>
      </c>
      <c r="AY2865" s="367">
        <f>('Assumptions (T&amp;D)'!AY56)*'Inflation GDP Population'!AX$16/'Inflation GDP Population'!$S$16</f>
        <v>11.76198019</v>
      </c>
      <c r="AZ2865" s="367">
        <f>('Assumptions (T&amp;D)'!AZ56)*'Inflation GDP Population'!AY$16/'Inflation GDP Population'!$S$16</f>
        <v>12.07433224</v>
      </c>
      <c r="BA2865" s="367">
        <f>('Assumptions (T&amp;D)'!BA56)*'Inflation GDP Population'!AZ$16/'Inflation GDP Population'!$S$16</f>
        <v>12.3127758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1.20031513</v>
      </c>
      <c r="D2866" s="371">
        <f>D2865*'Assumptions (T&amp;D)'!$C$18</f>
        <v>1.208920807</v>
      </c>
      <c r="E2866" s="371">
        <f>E2865*'Assumptions (T&amp;D)'!$C$18</f>
        <v>1.134864073</v>
      </c>
      <c r="F2866" s="371">
        <f>F2865*'Assumptions (T&amp;D)'!$C$18</f>
        <v>1.112380874</v>
      </c>
      <c r="G2866" s="371">
        <f>G2865*'Assumptions (T&amp;D)'!$C$18</f>
        <v>1.225853802</v>
      </c>
      <c r="H2866" s="371">
        <f>H2865*'Assumptions (T&amp;D)'!$C$18</f>
        <v>1.190251432</v>
      </c>
      <c r="I2866" s="371">
        <f>I2865*'Assumptions (T&amp;D)'!$C$18</f>
        <v>1.989404357</v>
      </c>
      <c r="J2866" s="371">
        <f>J2865*'Assumptions (T&amp;D)'!$C$18</f>
        <v>1.568640541</v>
      </c>
      <c r="K2866" s="371">
        <f>K2865*'Assumptions (T&amp;D)'!$C$18</f>
        <v>1.70296026</v>
      </c>
      <c r="L2866" s="371">
        <f>L2865*'Assumptions (T&amp;D)'!$C$18</f>
        <v>1.595616256</v>
      </c>
      <c r="M2866" s="371">
        <f>M2865*'Assumptions (T&amp;D)'!$C$18</f>
        <v>1.51225952</v>
      </c>
      <c r="N2866" s="371">
        <f>N2865*'Assumptions (T&amp;D)'!$C$18</f>
        <v>1.693090205</v>
      </c>
      <c r="O2866" s="371">
        <f>O2865*'Assumptions (T&amp;D)'!$C$18</f>
        <v>1.681832098</v>
      </c>
      <c r="P2866" s="371">
        <f>P2865*'Assumptions (T&amp;D)'!$C$18</f>
        <v>1.740172575</v>
      </c>
      <c r="Q2866" s="371">
        <f>Q2865*'Assumptions (T&amp;D)'!$C$18</f>
        <v>1.826962346</v>
      </c>
      <c r="R2866" s="371">
        <f>R2865*'Assumptions (T&amp;D)'!$C$18</f>
        <v>2.03344522</v>
      </c>
      <c r="S2866" s="371">
        <f>S2865*'Assumptions (T&amp;D)'!$C$18</f>
        <v>2.316569903</v>
      </c>
      <c r="T2866" s="371">
        <f>T2865*'Assumptions (T&amp;D)'!$C$18</f>
        <v>2.050069173</v>
      </c>
      <c r="U2866" s="371">
        <f>U2865*'Assumptions (T&amp;D)'!$C$18</f>
        <v>2.075964301</v>
      </c>
      <c r="V2866" s="371">
        <f>V2865*'Assumptions (T&amp;D)'!$C$18</f>
        <v>2.151751137</v>
      </c>
      <c r="W2866" s="371">
        <f>W2865*'Assumptions (T&amp;D)'!$C$18</f>
        <v>2.194243854</v>
      </c>
      <c r="X2866" s="371">
        <f>X2865*'Assumptions (T&amp;D)'!$C$18</f>
        <v>2.274626465</v>
      </c>
      <c r="Y2866" s="371">
        <f>Y2865*'Assumptions (T&amp;D)'!$C$18</f>
        <v>2.338436934</v>
      </c>
      <c r="Z2866" s="371">
        <f>Z2865*'Assumptions (T&amp;D)'!$C$18</f>
        <v>2.403880593</v>
      </c>
      <c r="AA2866" s="371">
        <f>AA2865*'Assumptions (T&amp;D)'!$C$18</f>
        <v>2.470997062</v>
      </c>
      <c r="AB2866" s="371">
        <f>AB2865*'Assumptions (T&amp;D)'!$C$18</f>
        <v>2.539826887</v>
      </c>
      <c r="AC2866" s="371">
        <f>AC2865*'Assumptions (T&amp;D)'!$C$18</f>
        <v>2.610411567</v>
      </c>
      <c r="AD2866" s="371">
        <f>AD2865*'Assumptions (T&amp;D)'!$C$18</f>
        <v>2.682793567</v>
      </c>
      <c r="AE2866" s="371">
        <f>AE2865*'Assumptions (T&amp;D)'!$C$18</f>
        <v>2.757016348</v>
      </c>
      <c r="AF2866" s="371">
        <f>AF2865*'Assumptions (T&amp;D)'!$C$18</f>
        <v>2.833124385</v>
      </c>
      <c r="AG2866" s="371">
        <f>AG2865*'Assumptions (T&amp;D)'!$C$18</f>
        <v>2.911163193</v>
      </c>
      <c r="AH2866" s="371">
        <f>AH2865*'Assumptions (T&amp;D)'!$C$18</f>
        <v>2.991179349</v>
      </c>
      <c r="AI2866" s="371">
        <f>AI2865*'Assumptions (T&amp;D)'!$C$18</f>
        <v>3.073220516</v>
      </c>
      <c r="AJ2866" s="371">
        <f>AJ2865*'Assumptions (T&amp;D)'!$C$18</f>
        <v>3.157335469</v>
      </c>
      <c r="AK2866" s="371">
        <f>AK2865*'Assumptions (T&amp;D)'!$C$18</f>
        <v>3.243574119</v>
      </c>
      <c r="AL2866" s="371">
        <f>AL2865*'Assumptions (T&amp;D)'!$C$18</f>
        <v>3.331987541</v>
      </c>
      <c r="AM2866" s="371">
        <f>AM2865*'Assumptions (T&amp;D)'!$C$18</f>
        <v>3.422627998</v>
      </c>
      <c r="AN2866" s="371">
        <f>AN2865*'Assumptions (T&amp;D)'!$C$18</f>
        <v>3.515548969</v>
      </c>
      <c r="AO2866" s="371">
        <f>AO2865*'Assumptions (T&amp;D)'!$C$18</f>
        <v>3.610805176</v>
      </c>
      <c r="AP2866" s="371">
        <f>AP2865*'Assumptions (T&amp;D)'!$C$18</f>
        <v>3.708452614</v>
      </c>
      <c r="AQ2866" s="371">
        <f>AQ2865*'Assumptions (T&amp;D)'!$C$18</f>
        <v>3.80854858</v>
      </c>
      <c r="AR2866" s="371">
        <f>AR2865*'Assumptions (T&amp;D)'!$C$18</f>
        <v>3.9111517</v>
      </c>
      <c r="AS2866" s="371">
        <f>AS2865*'Assumptions (T&amp;D)'!$C$18</f>
        <v>4.016321959</v>
      </c>
      <c r="AT2866" s="371">
        <f>AT2865*'Assumptions (T&amp;D)'!$C$18</f>
        <v>4.124120737</v>
      </c>
      <c r="AU2866" s="371">
        <f>AU2865*'Assumptions (T&amp;D)'!$C$18</f>
        <v>4.234610834</v>
      </c>
      <c r="AV2866" s="371">
        <f>AV2865*'Assumptions (T&amp;D)'!$C$18</f>
        <v>4.347856507</v>
      </c>
      <c r="AW2866" s="371">
        <f>AW2865*'Assumptions (T&amp;D)'!$C$18</f>
        <v>4.463923501</v>
      </c>
      <c r="AX2866" s="371">
        <f>AX2865*'Assumptions (T&amp;D)'!$C$18</f>
        <v>4.582879083</v>
      </c>
      <c r="AY2866" s="371">
        <f>AY2865*'Assumptions (T&amp;D)'!$C$18</f>
        <v>4.704792076</v>
      </c>
      <c r="AZ2866" s="371">
        <f>AZ2865*'Assumptions (T&amp;D)'!$C$18</f>
        <v>4.829732896</v>
      </c>
      <c r="BA2866" s="371">
        <f>BA2865*'Assumptions (T&amp;D)'!$C$18</f>
        <v>4.925110318</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1.800472695</v>
      </c>
      <c r="D2867" s="371">
        <f>D2865*'Assumptions (T&amp;D)'!$C$19</f>
        <v>1.813381211</v>
      </c>
      <c r="E2867" s="371">
        <f>E2865*'Assumptions (T&amp;D)'!$C$19</f>
        <v>1.702296109</v>
      </c>
      <c r="F2867" s="371">
        <f>F2865*'Assumptions (T&amp;D)'!$C$19</f>
        <v>1.668571312</v>
      </c>
      <c r="G2867" s="371">
        <f>G2865*'Assumptions (T&amp;D)'!$C$19</f>
        <v>1.838780703</v>
      </c>
      <c r="H2867" s="371">
        <f>H2865*'Assumptions (T&amp;D)'!$C$19</f>
        <v>1.785377149</v>
      </c>
      <c r="I2867" s="371">
        <f>I2865*'Assumptions (T&amp;D)'!$C$19</f>
        <v>2.984106536</v>
      </c>
      <c r="J2867" s="371">
        <f>J2865*'Assumptions (T&amp;D)'!$C$19</f>
        <v>2.352960812</v>
      </c>
      <c r="K2867" s="371">
        <f>K2865*'Assumptions (T&amp;D)'!$C$19</f>
        <v>2.554440391</v>
      </c>
      <c r="L2867" s="371">
        <f>L2865*'Assumptions (T&amp;D)'!$C$19</f>
        <v>2.393424384</v>
      </c>
      <c r="M2867" s="371">
        <f>M2865*'Assumptions (T&amp;D)'!$C$19</f>
        <v>2.26838928</v>
      </c>
      <c r="N2867" s="371">
        <f>N2865*'Assumptions (T&amp;D)'!$C$19</f>
        <v>2.539635308</v>
      </c>
      <c r="O2867" s="371">
        <f>O2865*'Assumptions (T&amp;D)'!$C$19</f>
        <v>2.522748147</v>
      </c>
      <c r="P2867" s="371">
        <f>P2865*'Assumptions (T&amp;D)'!$C$19</f>
        <v>2.610258862</v>
      </c>
      <c r="Q2867" s="371">
        <f>Q2865*'Assumptions (T&amp;D)'!$C$19</f>
        <v>2.740443518</v>
      </c>
      <c r="R2867" s="371">
        <f>R2865*'Assumptions (T&amp;D)'!$C$19</f>
        <v>3.050167831</v>
      </c>
      <c r="S2867" s="371">
        <f>S2865*'Assumptions (T&amp;D)'!$C$19</f>
        <v>3.474854855</v>
      </c>
      <c r="T2867" s="371">
        <f>T2865*'Assumptions (T&amp;D)'!$C$19</f>
        <v>3.075103759</v>
      </c>
      <c r="U2867" s="371">
        <f>U2865*'Assumptions (T&amp;D)'!$C$19</f>
        <v>3.113946452</v>
      </c>
      <c r="V2867" s="371">
        <f>V2865*'Assumptions (T&amp;D)'!$C$19</f>
        <v>3.227626705</v>
      </c>
      <c r="W2867" s="371">
        <f>W2865*'Assumptions (T&amp;D)'!$C$19</f>
        <v>3.291365782</v>
      </c>
      <c r="X2867" s="371">
        <f>X2865*'Assumptions (T&amp;D)'!$C$19</f>
        <v>3.411939698</v>
      </c>
      <c r="Y2867" s="371">
        <f>Y2865*'Assumptions (T&amp;D)'!$C$19</f>
        <v>3.507655401</v>
      </c>
      <c r="Z2867" s="371">
        <f>Z2865*'Assumptions (T&amp;D)'!$C$19</f>
        <v>3.605820889</v>
      </c>
      <c r="AA2867" s="371">
        <f>AA2865*'Assumptions (T&amp;D)'!$C$19</f>
        <v>3.706495592</v>
      </c>
      <c r="AB2867" s="371">
        <f>AB2865*'Assumptions (T&amp;D)'!$C$19</f>
        <v>3.809740331</v>
      </c>
      <c r="AC2867" s="371">
        <f>AC2865*'Assumptions (T&amp;D)'!$C$19</f>
        <v>3.91561735</v>
      </c>
      <c r="AD2867" s="371">
        <f>AD2865*'Assumptions (T&amp;D)'!$C$19</f>
        <v>4.02419035</v>
      </c>
      <c r="AE2867" s="371">
        <f>AE2865*'Assumptions (T&amp;D)'!$C$19</f>
        <v>4.135524522</v>
      </c>
      <c r="AF2867" s="371">
        <f>AF2865*'Assumptions (T&amp;D)'!$C$19</f>
        <v>4.249686578</v>
      </c>
      <c r="AG2867" s="371">
        <f>AG2865*'Assumptions (T&amp;D)'!$C$19</f>
        <v>4.36674479</v>
      </c>
      <c r="AH2867" s="371">
        <f>AH2865*'Assumptions (T&amp;D)'!$C$19</f>
        <v>4.486769024</v>
      </c>
      <c r="AI2867" s="371">
        <f>AI2865*'Assumptions (T&amp;D)'!$C$19</f>
        <v>4.609830774</v>
      </c>
      <c r="AJ2867" s="371">
        <f>AJ2865*'Assumptions (T&amp;D)'!$C$19</f>
        <v>4.736003203</v>
      </c>
      <c r="AK2867" s="371">
        <f>AK2865*'Assumptions (T&amp;D)'!$C$19</f>
        <v>4.865361179</v>
      </c>
      <c r="AL2867" s="371">
        <f>AL2865*'Assumptions (T&amp;D)'!$C$19</f>
        <v>4.997981312</v>
      </c>
      <c r="AM2867" s="371">
        <f>AM2865*'Assumptions (T&amp;D)'!$C$19</f>
        <v>5.133941997</v>
      </c>
      <c r="AN2867" s="371">
        <f>AN2865*'Assumptions (T&amp;D)'!$C$19</f>
        <v>5.273323453</v>
      </c>
      <c r="AO2867" s="371">
        <f>AO2865*'Assumptions (T&amp;D)'!$C$19</f>
        <v>5.416207764</v>
      </c>
      <c r="AP2867" s="371">
        <f>AP2865*'Assumptions (T&amp;D)'!$C$19</f>
        <v>5.562678922</v>
      </c>
      <c r="AQ2867" s="371">
        <f>AQ2865*'Assumptions (T&amp;D)'!$C$19</f>
        <v>5.712822871</v>
      </c>
      <c r="AR2867" s="371">
        <f>AR2865*'Assumptions (T&amp;D)'!$C$19</f>
        <v>5.866727549</v>
      </c>
      <c r="AS2867" s="371">
        <f>AS2865*'Assumptions (T&amp;D)'!$C$19</f>
        <v>6.024482938</v>
      </c>
      <c r="AT2867" s="371">
        <f>AT2865*'Assumptions (T&amp;D)'!$C$19</f>
        <v>6.186181105</v>
      </c>
      <c r="AU2867" s="371">
        <f>AU2865*'Assumptions (T&amp;D)'!$C$19</f>
        <v>6.35191625</v>
      </c>
      <c r="AV2867" s="371">
        <f>AV2865*'Assumptions (T&amp;D)'!$C$19</f>
        <v>6.52178476</v>
      </c>
      <c r="AW2867" s="371">
        <f>AW2865*'Assumptions (T&amp;D)'!$C$19</f>
        <v>6.695885251</v>
      </c>
      <c r="AX2867" s="371">
        <f>AX2865*'Assumptions (T&amp;D)'!$C$19</f>
        <v>6.874318625</v>
      </c>
      <c r="AY2867" s="371">
        <f>AY2865*'Assumptions (T&amp;D)'!$C$19</f>
        <v>7.057188115</v>
      </c>
      <c r="AZ2867" s="371">
        <f>AZ2865*'Assumptions (T&amp;D)'!$C$19</f>
        <v>7.244599344</v>
      </c>
      <c r="BA2867" s="371">
        <f>BA2865*'Assumptions (T&amp;D)'!$C$19</f>
        <v>7.387665477</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-0.05668024208</v>
      </c>
      <c r="D2868" s="372">
        <f t="array" ref="D2868">SUM(IF(ISERROR(D2869:D2919),"",D2869:D2919))</f>
        <v>-0.1164591655</v>
      </c>
      <c r="E2868" s="372">
        <f t="array" ref="E2868">SUM(IF(ISERROR(E2869:E2919),"",E2869:E2919))</f>
        <v>-0.1755805448</v>
      </c>
      <c r="F2868" s="372">
        <f t="array" ref="F2868">SUM(IF(ISERROR(F2869:F2919),"",F2869:F2919))</f>
        <v>-0.2364485075</v>
      </c>
      <c r="G2868" s="372">
        <f t="array" ref="G2868">SUM(IF(ISERROR(G2869:G2919),"",G2869:G2919))</f>
        <v>-0.3055660187</v>
      </c>
      <c r="H2868" s="372">
        <f t="array" ref="H2868">SUM(IF(ISERROR(H2869:H2919),"",H2869:H2919))</f>
        <v>-0.3762854275</v>
      </c>
      <c r="I2868" s="372">
        <f t="array" ref="I2868">SUM(IF(ISERROR(I2869:I2919),"",I2869:I2919))</f>
        <v>-0.4881009158</v>
      </c>
      <c r="J2868" s="372">
        <f t="array" ref="J2868">SUM(IF(ISERROR(J2869:J2919),"",J2869:J2919))</f>
        <v>-0.5853586952</v>
      </c>
      <c r="K2868" s="372">
        <f t="array" ref="K2868">SUM(IF(ISERROR(K2869:K2919),"",K2869:K2919))</f>
        <v>-0.6935789486</v>
      </c>
      <c r="L2868" s="372">
        <f t="array" ref="L2868">SUM(IF(ISERROR(L2869:L2919),"",L2869:L2919))</f>
        <v>-0.8018707583</v>
      </c>
      <c r="M2868" s="372">
        <f t="array" ref="M2868">SUM(IF(ISERROR(M2869:M2919),"",M2869:M2919))</f>
        <v>-0.9113702294</v>
      </c>
      <c r="N2868" s="372">
        <f t="array" ref="N2868">SUM(IF(ISERROR(N2869:N2919),"",N2869:N2919))</f>
        <v>-1.034609955</v>
      </c>
      <c r="O2868" s="372">
        <f t="array" ref="O2868">SUM(IF(ISERROR(O2869:O2919),"",O2869:O2919))</f>
        <v>-1.163171948</v>
      </c>
      <c r="P2868" s="372">
        <f t="array" ref="P2868">SUM(IF(ISERROR(P2869:P2919),"",P2869:P2919))</f>
        <v>-1.300595538</v>
      </c>
      <c r="Q2868" s="372">
        <f t="array" ref="Q2868">SUM(IF(ISERROR(Q2869:Q2919),"",Q2869:Q2919))</f>
        <v>-1.448645061</v>
      </c>
      <c r="R2868" s="372">
        <f t="array" ref="R2868">SUM(IF(ISERROR(R2869:R2919),"",R2869:R2919))</f>
        <v>-1.499782081</v>
      </c>
      <c r="S2868" s="372">
        <f t="array" ref="S2868">SUM(IF(ISERROR(S2869:S2919),"",S2869:S2919))</f>
        <v>-1.565902438</v>
      </c>
      <c r="T2868" s="372">
        <f t="array" ref="T2868">SUM(IF(ISERROR(T2869:T2919),"",T2869:T2919))</f>
        <v>-1.629593783</v>
      </c>
      <c r="U2868" s="372">
        <f t="array" ref="U2868">SUM(IF(ISERROR(U2869:U2919),"",U2869:U2919))</f>
        <v>-1.699662899</v>
      </c>
      <c r="V2868" s="372">
        <f t="array" ref="V2868">SUM(IF(ISERROR(V2869:V2919),"",V2869:V2919))</f>
        <v>-1.765890754</v>
      </c>
      <c r="W2868" s="372">
        <f t="array" ref="W2868">SUM(IF(ISERROR(W2869:W2919),"",W2869:W2919))</f>
        <v>-1.840643283</v>
      </c>
      <c r="X2868" s="372">
        <f t="array" ref="X2868">SUM(IF(ISERROR(X2869:X2919),"",X2869:X2919))</f>
        <v>-1.847045643</v>
      </c>
      <c r="Y2868" s="372">
        <f t="array" ref="Y2868">SUM(IF(ISERROR(Y2869:Y2919),"",Y2869:Y2919))</f>
        <v>-1.896620544</v>
      </c>
      <c r="Z2868" s="372">
        <f t="array" ref="Z2868">SUM(IF(ISERROR(Z2869:Z2919),"",Z2869:Z2919))</f>
        <v>-1.938917661</v>
      </c>
      <c r="AA2868" s="372">
        <f t="array" ref="AA2868">SUM(IF(ISERROR(AA2869:AA2919),"",AA2869:AA2919))</f>
        <v>-1.996560952</v>
      </c>
      <c r="AB2868" s="372">
        <f t="array" ref="AB2868">SUM(IF(ISERROR(AB2869:AB2919),"",AB2869:AB2919))</f>
        <v>-2.068088167</v>
      </c>
      <c r="AC2868" s="372">
        <f t="array" ref="AC2868">SUM(IF(ISERROR(AC2869:AC2919),"",AC2869:AC2919))</f>
        <v>-2.129217526</v>
      </c>
      <c r="AD2868" s="372">
        <f t="array" ref="AD2868">SUM(IF(ISERROR(AD2869:AD2919),"",AD2869:AD2919))</f>
        <v>-2.19773487</v>
      </c>
      <c r="AE2868" s="372">
        <f t="array" ref="AE2868">SUM(IF(ISERROR(AE2869:AE2919),"",AE2869:AE2919))</f>
        <v>-2.267485595</v>
      </c>
      <c r="AF2868" s="372">
        <f t="array" ref="AF2868">SUM(IF(ISERROR(AF2869:AF2919),"",AF2869:AF2919))</f>
        <v>-2.335922562</v>
      </c>
      <c r="AG2868" s="372">
        <f t="array" ref="AG2868">SUM(IF(ISERROR(AG2869:AG2919),"",AG2869:AG2919))</f>
        <v>-2.391737075</v>
      </c>
      <c r="AH2868" s="372">
        <f t="array" ref="AH2868">SUM(IF(ISERROR(AH2869:AH2919),"",AH2869:AH2919))</f>
        <v>-2.427163338</v>
      </c>
      <c r="AI2868" s="372">
        <f t="array" ref="AI2868">SUM(IF(ISERROR(AI2869:AI2919),"",AI2869:AI2919))</f>
        <v>-2.493389678</v>
      </c>
      <c r="AJ2868" s="372">
        <f t="array" ref="AJ2868">SUM(IF(ISERROR(AJ2869:AJ2919),"",AJ2869:AJ2919))</f>
        <v>-2.564280957</v>
      </c>
      <c r="AK2868" s="372">
        <f t="array" ref="AK2868">SUM(IF(ISERROR(AK2869:AK2919),"",AK2869:AK2919))</f>
        <v>-2.635433243</v>
      </c>
      <c r="AL2868" s="372">
        <f t="array" ref="AL2868">SUM(IF(ISERROR(AL2869:AL2919),"",AL2869:AL2919))</f>
        <v>-2.710115287</v>
      </c>
      <c r="AM2868" s="372">
        <f t="array" ref="AM2868">SUM(IF(ISERROR(AM2869:AM2919),"",AM2869:AM2919))</f>
        <v>-2.785010941</v>
      </c>
      <c r="AN2868" s="372">
        <f t="array" ref="AN2868">SUM(IF(ISERROR(AN2869:AN2919),"",AN2869:AN2919))</f>
        <v>-2.861807772</v>
      </c>
      <c r="AO2868" s="372">
        <f t="array" ref="AO2868">SUM(IF(ISERROR(AO2869:AO2919),"",AO2869:AO2919))</f>
        <v>-2.940551661</v>
      </c>
      <c r="AP2868" s="372">
        <f t="array" ref="AP2868">SUM(IF(ISERROR(AP2869:AP2919),"",AP2869:AP2919))</f>
        <v>-3.021289559</v>
      </c>
      <c r="AQ2868" s="372">
        <f t="array" ref="AQ2868">SUM(IF(ISERROR(AQ2869:AQ2919),"",AQ2869:AQ2919))</f>
        <v>-3.104069513</v>
      </c>
      <c r="AR2868" s="372">
        <f t="array" ref="AR2868">SUM(IF(ISERROR(AR2869:AR2919),"",AR2869:AR2919))</f>
        <v>-3.188940691</v>
      </c>
      <c r="AS2868" s="372">
        <f t="array" ref="AS2868">SUM(IF(ISERROR(AS2869:AS2919),"",AS2869:AS2919))</f>
        <v>-3.275953402</v>
      </c>
      <c r="AT2868" s="372">
        <f t="array" ref="AT2868">SUM(IF(ISERROR(AT2869:AT2919),"",AT2869:AT2919))</f>
        <v>-3.365159133</v>
      </c>
      <c r="AU2868" s="372">
        <f t="array" ref="AU2868">SUM(IF(ISERROR(AU2869:AU2919),"",AU2869:AU2919))</f>
        <v>-3.456610563</v>
      </c>
      <c r="AV2868" s="372">
        <f t="array" ref="AV2868">SUM(IF(ISERROR(AV2869:AV2919),"",AV2869:AV2919))</f>
        <v>-3.550361601</v>
      </c>
      <c r="AW2868" s="372">
        <f t="array" ref="AW2868">SUM(IF(ISERROR(AW2869:AW2919),"",AW2869:AW2919))</f>
        <v>-3.646467408</v>
      </c>
      <c r="AX2868" s="372">
        <f t="array" ref="AX2868">SUM(IF(ISERROR(AX2869:AX2919),"",AX2869:AX2919))</f>
        <v>-3.744984425</v>
      </c>
      <c r="AY2868" s="372">
        <f t="array" ref="AY2868">SUM(IF(ISERROR(AY2869:AY2919),"",AY2869:AY2919))</f>
        <v>-3.845970407</v>
      </c>
      <c r="AZ2868" s="372">
        <f t="array" ref="AZ2868">SUM(IF(ISERROR(AZ2869:AZ2919),"",AZ2869:AZ2919))</f>
        <v>-3.949484448</v>
      </c>
      <c r="BA2868" s="372">
        <f t="array" ref="BA2868">SUM(IF(ISERROR(BA2869:BA2919),"",BA2869:BA2919))</f>
        <v>-4.054044615</v>
      </c>
      <c r="BB2868" s="372">
        <f t="array" ref="BB2868">SUM(IF(ISERROR(BB2869:BB2919),"",BB2869:BB2919))</f>
        <v>-3.922416528</v>
      </c>
      <c r="BC2868" s="372">
        <f t="array" ref="BC2868">SUM(IF(ISERROR(BC2869:BC2919),"",BC2869:BC2919))</f>
        <v>-3.775734527</v>
      </c>
      <c r="BD2868" s="372">
        <f t="array" ref="BD2868">SUM(IF(ISERROR(BD2869:BD2919),"",BD2869:BD2919))</f>
        <v>-3.613062354</v>
      </c>
      <c r="BE2868" s="372">
        <f t="array" ref="BE2868">SUM(IF(ISERROR(BE2869:BE2919),"",BE2869:BE2919))</f>
        <v>-3.433413978</v>
      </c>
      <c r="BF2868" s="372">
        <f t="array" ref="BF2868">SUM(IF(ISERROR(BF2869:BF2919),"",BF2869:BF2919))</f>
        <v>-3.235751099</v>
      </c>
      <c r="BG2868" s="372">
        <f t="array" ref="BG2868">SUM(IF(ISERROR(BG2869:BG2919),"",BG2869:BG2919))</f>
        <v>-3.018980551</v>
      </c>
      <c r="BH2868" s="372">
        <f t="array" ref="BH2868">SUM(IF(ISERROR(BH2869:BH2919),"",BH2869:BH2919))</f>
        <v>-2.781951555</v>
      </c>
      <c r="BI2868" s="372">
        <f t="array" ref="BI2868">SUM(IF(ISERROR(BI2869:BI2919),"",BI2869:BI2919))</f>
        <v>-2.523452859</v>
      </c>
      <c r="BJ2868" s="372">
        <f t="array" ref="BJ2868">SUM(IF(ISERROR(BJ2869:BJ2919),"",BJ2869:BJ2919))</f>
        <v>-2.242209728</v>
      </c>
      <c r="BK2868" s="372">
        <f t="array" ref="BK2868">SUM(IF(ISERROR(BK2869:BK2919),"",BK2869:BK2919))</f>
        <v>-1.93688079</v>
      </c>
      <c r="BL2868" s="372">
        <f t="array" ref="BL2868">SUM(IF(ISERROR(BL2869:BL2919),"",BL2869:BL2919))</f>
        <v>-1.606054729</v>
      </c>
      <c r="BM2868" s="372">
        <f t="array" ref="BM2868">SUM(IF(ISERROR(BM2869:BM2919),"",BM2869:BM2919))</f>
        <v>-1.248246823</v>
      </c>
      <c r="BN2868" s="372">
        <f t="array" ref="BN2868">SUM(IF(ISERROR(BN2869:BN2919),"",BN2869:BN2919))</f>
        <v>-0.8618953045</v>
      </c>
      <c r="BO2868" s="372">
        <f t="array" ref="BO2868">SUM(IF(ISERROR(BO2869:BO2919),"",BO2869:BO2919))</f>
        <v>-0.4453575527</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-0.05668024208</v>
      </c>
      <c r="D2869" s="373">
        <f>PPMT('Assumptions (T&amp;D)'!$C$20,Model!X$1,'Assumptions (T&amp;D)'!$C$23,Model!$C$2866)</f>
        <v>-0.05937255358</v>
      </c>
      <c r="E2869" s="373">
        <f>PPMT('Assumptions (T&amp;D)'!$C$20,Model!Y$1,'Assumptions (T&amp;D)'!$C$23,Model!$C$2866)</f>
        <v>-0.06219274988</v>
      </c>
      <c r="F2869" s="373">
        <f>PPMT('Assumptions (T&amp;D)'!$C$20,Model!Z$1,'Assumptions (T&amp;D)'!$C$23,Model!$C$2866)</f>
        <v>-0.0651469055</v>
      </c>
      <c r="G2869" s="373">
        <f>PPMT('Assumptions (T&amp;D)'!$C$20,Model!AA$1,'Assumptions (T&amp;D)'!$C$23,Model!$C$2866)</f>
        <v>-0.06824138351</v>
      </c>
      <c r="H2869" s="373">
        <f>PPMT('Assumptions (T&amp;D)'!$C$20,Model!AB$1,'Assumptions (T&amp;D)'!$C$23,Model!$C$2866)</f>
        <v>-0.07148284923</v>
      </c>
      <c r="I2869" s="373">
        <f>PPMT('Assumptions (T&amp;D)'!$C$20,Model!AC$1,'Assumptions (T&amp;D)'!$C$23,Model!$C$2866)</f>
        <v>-0.07487828456</v>
      </c>
      <c r="J2869" s="373">
        <f>PPMT('Assumptions (T&amp;D)'!$C$20,Model!AD$1,'Assumptions (T&amp;D)'!$C$23,Model!$C$2866)</f>
        <v>-0.07843500308</v>
      </c>
      <c r="K2869" s="373">
        <f>PPMT('Assumptions (T&amp;D)'!$C$20,Model!AE$1,'Assumptions (T&amp;D)'!$C$23,Model!$C$2866)</f>
        <v>-0.08216066573</v>
      </c>
      <c r="L2869" s="373">
        <f>PPMT('Assumptions (T&amp;D)'!$C$20,Model!AF$1,'Assumptions (T&amp;D)'!$C$23,Model!$C$2866)</f>
        <v>-0.08606329735</v>
      </c>
      <c r="M2869" s="373">
        <f>PPMT('Assumptions (T&amp;D)'!$C$20,Model!AG$1,'Assumptions (T&amp;D)'!$C$23,Model!$C$2866)</f>
        <v>-0.09015130397</v>
      </c>
      <c r="N2869" s="373">
        <f>PPMT('Assumptions (T&amp;D)'!$C$20,Model!AH$1,'Assumptions (T&amp;D)'!$C$23,Model!$C$2866)</f>
        <v>-0.09443349091</v>
      </c>
      <c r="O2869" s="373">
        <f>PPMT('Assumptions (T&amp;D)'!$C$20,Model!AI$1,'Assumptions (T&amp;D)'!$C$23,Model!$C$2866)</f>
        <v>-0.09891908173</v>
      </c>
      <c r="P2869" s="373">
        <f>PPMT('Assumptions (T&amp;D)'!$C$20,Model!AJ$1,'Assumptions (T&amp;D)'!$C$23,Model!$C$2866)</f>
        <v>-0.1036177381</v>
      </c>
      <c r="Q2869" s="373">
        <f>PPMT('Assumptions (T&amp;D)'!$C$20,Model!AK$1,'Assumptions (T&amp;D)'!$C$23,Model!$C$2866)</f>
        <v>-0.1085395807</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-0.05708661194</v>
      </c>
      <c r="E2870" s="373">
        <f>PPMT('Assumptions (T&amp;D)'!$C$20,Model!X$1,'Assumptions (T&amp;D)'!$C$23,Model!$D$2866)</f>
        <v>-0.05979822601</v>
      </c>
      <c r="F2870" s="373">
        <f>PPMT('Assumptions (T&amp;D)'!$C$20,Model!Y$1,'Assumptions (T&amp;D)'!$C$23,Model!$D$2866)</f>
        <v>-0.06263864174</v>
      </c>
      <c r="G2870" s="373">
        <f>PPMT('Assumptions (T&amp;D)'!$C$20,Model!Z$1,'Assumptions (T&amp;D)'!$C$23,Model!$D$2866)</f>
        <v>-0.06561397722</v>
      </c>
      <c r="H2870" s="373">
        <f>PPMT('Assumptions (T&amp;D)'!$C$20,Model!AA$1,'Assumptions (T&amp;D)'!$C$23,Model!$D$2866)</f>
        <v>-0.06873064114</v>
      </c>
      <c r="I2870" s="373">
        <f>PPMT('Assumptions (T&amp;D)'!$C$20,Model!AB$1,'Assumptions (T&amp;D)'!$C$23,Model!$D$2866)</f>
        <v>-0.0719953466</v>
      </c>
      <c r="J2870" s="373">
        <f>PPMT('Assumptions (T&amp;D)'!$C$20,Model!AC$1,'Assumptions (T&amp;D)'!$C$23,Model!$D$2866)</f>
        <v>-0.07541512556</v>
      </c>
      <c r="K2870" s="373">
        <f>PPMT('Assumptions (T&amp;D)'!$C$20,Model!AD$1,'Assumptions (T&amp;D)'!$C$23,Model!$D$2866)</f>
        <v>-0.07899734402</v>
      </c>
      <c r="L2870" s="373">
        <f>PPMT('Assumptions (T&amp;D)'!$C$20,Model!AE$1,'Assumptions (T&amp;D)'!$C$23,Model!$D$2866)</f>
        <v>-0.08274971787</v>
      </c>
      <c r="M2870" s="373">
        <f>PPMT('Assumptions (T&amp;D)'!$C$20,Model!AF$1,'Assumptions (T&amp;D)'!$C$23,Model!$D$2866)</f>
        <v>-0.08668032946</v>
      </c>
      <c r="N2870" s="373">
        <f>PPMT('Assumptions (T&amp;D)'!$C$20,Model!AG$1,'Assumptions (T&amp;D)'!$C$23,Model!$D$2866)</f>
        <v>-0.09079764511</v>
      </c>
      <c r="O2870" s="373">
        <f>PPMT('Assumptions (T&amp;D)'!$C$20,Model!AH$1,'Assumptions (T&amp;D)'!$C$23,Model!$D$2866)</f>
        <v>-0.09511053326</v>
      </c>
      <c r="P2870" s="373">
        <f>PPMT('Assumptions (T&amp;D)'!$C$20,Model!AI$1,'Assumptions (T&amp;D)'!$C$23,Model!$D$2866)</f>
        <v>-0.09962828359</v>
      </c>
      <c r="Q2870" s="373">
        <f>PPMT('Assumptions (T&amp;D)'!$C$20,Model!AJ$1,'Assumptions (T&amp;D)'!$C$23,Model!$D$2866)</f>
        <v>-0.1043606271</v>
      </c>
      <c r="R2870" s="373">
        <f>PPMT('Assumptions (T&amp;D)'!$C$20,Model!AK$1,'Assumptions (T&amp;D)'!$C$23,Model!$D$2866)</f>
        <v>-0.1093177568</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-0.05358956891</v>
      </c>
      <c r="F2871" s="373">
        <f>PPMT('Assumptions (T&amp;D)'!$C$20,Model!X$1,'Assumptions (T&amp;D)'!$C$23,Model!$E$2866)</f>
        <v>-0.05613507344</v>
      </c>
      <c r="G2871" s="373">
        <f>PPMT('Assumptions (T&amp;D)'!$C$20,Model!Y$1,'Assumptions (T&amp;D)'!$C$23,Model!$E$2866)</f>
        <v>-0.05880148942</v>
      </c>
      <c r="H2871" s="373">
        <f>PPMT('Assumptions (T&amp;D)'!$C$20,Model!Z$1,'Assumptions (T&amp;D)'!$C$23,Model!$E$2866)</f>
        <v>-0.06159456017</v>
      </c>
      <c r="I2871" s="373">
        <f>PPMT('Assumptions (T&amp;D)'!$C$20,Model!AA$1,'Assumptions (T&amp;D)'!$C$23,Model!$E$2866)</f>
        <v>-0.06452030178</v>
      </c>
      <c r="J2871" s="373">
        <f>PPMT('Assumptions (T&amp;D)'!$C$20,Model!AB$1,'Assumptions (T&amp;D)'!$C$23,Model!$E$2866)</f>
        <v>-0.06758501611</v>
      </c>
      <c r="K2871" s="373">
        <f>PPMT('Assumptions (T&amp;D)'!$C$20,Model!AC$1,'Assumptions (T&amp;D)'!$C$23,Model!$E$2866)</f>
        <v>-0.07079530438</v>
      </c>
      <c r="L2871" s="373">
        <f>PPMT('Assumptions (T&amp;D)'!$C$20,Model!AD$1,'Assumptions (T&amp;D)'!$C$23,Model!$E$2866)</f>
        <v>-0.07415808134</v>
      </c>
      <c r="M2871" s="373">
        <f>PPMT('Assumptions (T&amp;D)'!$C$20,Model!AE$1,'Assumptions (T&amp;D)'!$C$23,Model!$E$2866)</f>
        <v>-0.0776805902</v>
      </c>
      <c r="N2871" s="373">
        <f>PPMT('Assumptions (T&amp;D)'!$C$20,Model!AF$1,'Assumptions (T&amp;D)'!$C$23,Model!$E$2866)</f>
        <v>-0.08137041824</v>
      </c>
      <c r="O2871" s="373">
        <f>PPMT('Assumptions (T&amp;D)'!$C$20,Model!AG$1,'Assumptions (T&amp;D)'!$C$23,Model!$E$2866)</f>
        <v>-0.0852355131</v>
      </c>
      <c r="P2871" s="373">
        <f>PPMT('Assumptions (T&amp;D)'!$C$20,Model!AH$1,'Assumptions (T&amp;D)'!$C$23,Model!$E$2866)</f>
        <v>-0.08928419997</v>
      </c>
      <c r="Q2871" s="373">
        <f>PPMT('Assumptions (T&amp;D)'!$C$20,Model!AI$1,'Assumptions (T&amp;D)'!$C$23,Model!$E$2866)</f>
        <v>-0.09352519947</v>
      </c>
      <c r="R2871" s="373">
        <f>PPMT('Assumptions (T&amp;D)'!$C$20,Model!AJ$1,'Assumptions (T&amp;D)'!$C$23,Model!$E$2866)</f>
        <v>-0.09796764645</v>
      </c>
      <c r="S2871" s="373">
        <f>PPMT('Assumptions (T&amp;D)'!$C$20,Model!AK$1,'Assumptions (T&amp;D)'!$C$23,Model!$E$2866)</f>
        <v>-0.1026211097</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-0.05252788679</v>
      </c>
      <c r="G2872" s="373">
        <f>PPMT('Assumptions (T&amp;D)'!$C$20,Model!X$1,'Assumptions (T&amp;D)'!$C$23,Model!$F$2866)</f>
        <v>-0.05502296141</v>
      </c>
      <c r="H2872" s="373">
        <f>PPMT('Assumptions (T&amp;D)'!$C$20,Model!Y$1,'Assumptions (T&amp;D)'!$C$23,Model!$F$2866)</f>
        <v>-0.05763655208</v>
      </c>
      <c r="I2872" s="373">
        <f>PPMT('Assumptions (T&amp;D)'!$C$20,Model!Z$1,'Assumptions (T&amp;D)'!$C$23,Model!$F$2866)</f>
        <v>-0.0603742883</v>
      </c>
      <c r="J2872" s="373">
        <f>PPMT('Assumptions (T&amp;D)'!$C$20,Model!AA$1,'Assumptions (T&amp;D)'!$C$23,Model!$F$2866)</f>
        <v>-0.063242067</v>
      </c>
      <c r="K2872" s="373">
        <f>PPMT('Assumptions (T&amp;D)'!$C$20,Model!AB$1,'Assumptions (T&amp;D)'!$C$23,Model!$F$2866)</f>
        <v>-0.06624606518</v>
      </c>
      <c r="L2872" s="373">
        <f>PPMT('Assumptions (T&amp;D)'!$C$20,Model!AC$1,'Assumptions (T&amp;D)'!$C$23,Model!$F$2866)</f>
        <v>-0.06939275328</v>
      </c>
      <c r="M2872" s="373">
        <f>PPMT('Assumptions (T&amp;D)'!$C$20,Model!AD$1,'Assumptions (T&amp;D)'!$C$23,Model!$F$2866)</f>
        <v>-0.07268890906</v>
      </c>
      <c r="N2872" s="373">
        <f>PPMT('Assumptions (T&amp;D)'!$C$20,Model!AE$1,'Assumptions (T&amp;D)'!$C$23,Model!$F$2866)</f>
        <v>-0.07614163224</v>
      </c>
      <c r="O2872" s="373">
        <f>PPMT('Assumptions (T&amp;D)'!$C$20,Model!AF$1,'Assumptions (T&amp;D)'!$C$23,Model!$F$2866)</f>
        <v>-0.07975835977</v>
      </c>
      <c r="P2872" s="373">
        <f>PPMT('Assumptions (T&amp;D)'!$C$20,Model!AG$1,'Assumptions (T&amp;D)'!$C$23,Model!$F$2866)</f>
        <v>-0.08354688186</v>
      </c>
      <c r="Q2872" s="373">
        <f>PPMT('Assumptions (T&amp;D)'!$C$20,Model!AH$1,'Assumptions (T&amp;D)'!$C$23,Model!$F$2866)</f>
        <v>-0.08751535875</v>
      </c>
      <c r="R2872" s="373">
        <f>PPMT('Assumptions (T&amp;D)'!$C$20,Model!AI$1,'Assumptions (T&amp;D)'!$C$23,Model!$F$2866)</f>
        <v>-0.09167233829</v>
      </c>
      <c r="S2872" s="373">
        <f>PPMT('Assumptions (T&amp;D)'!$C$20,Model!AJ$1,'Assumptions (T&amp;D)'!$C$23,Model!$F$2866)</f>
        <v>-0.09602677435</v>
      </c>
      <c r="T2872" s="373">
        <f>PPMT('Assumptions (T&amp;D)'!$C$20,Model!AK$1,'Assumptions (T&amp;D)'!$C$23,Model!$F$2866)</f>
        <v>-0.1005880461</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-0.05788620715</v>
      </c>
      <c r="H2873" s="373">
        <f>PPMT('Assumptions (T&amp;D)'!$C$20,Model!X$1,'Assumptions (T&amp;D)'!$C$23,Model!$G$2866)</f>
        <v>-0.06063580199</v>
      </c>
      <c r="I2873" s="373">
        <f>PPMT('Assumptions (T&amp;D)'!$C$20,Model!Y$1,'Assumptions (T&amp;D)'!$C$23,Model!$G$2866)</f>
        <v>-0.06351600259</v>
      </c>
      <c r="J2873" s="373">
        <f>PPMT('Assumptions (T&amp;D)'!$C$20,Model!Z$1,'Assumptions (T&amp;D)'!$C$23,Model!$G$2866)</f>
        <v>-0.06653301271</v>
      </c>
      <c r="K2873" s="373">
        <f>PPMT('Assumptions (T&amp;D)'!$C$20,Model!AA$1,'Assumptions (T&amp;D)'!$C$23,Model!$G$2866)</f>
        <v>-0.06969333081</v>
      </c>
      <c r="L2873" s="373">
        <f>PPMT('Assumptions (T&amp;D)'!$C$20,Model!AB$1,'Assumptions (T&amp;D)'!$C$23,Model!$G$2866)</f>
        <v>-0.07300376403</v>
      </c>
      <c r="M2873" s="373">
        <f>PPMT('Assumptions (T&amp;D)'!$C$20,Model!AC$1,'Assumptions (T&amp;D)'!$C$23,Model!$G$2866)</f>
        <v>-0.07647144282</v>
      </c>
      <c r="N2873" s="373">
        <f>PPMT('Assumptions (T&amp;D)'!$C$20,Model!AD$1,'Assumptions (T&amp;D)'!$C$23,Model!$G$2866)</f>
        <v>-0.08010383635</v>
      </c>
      <c r="O2873" s="373">
        <f>PPMT('Assumptions (T&amp;D)'!$C$20,Model!AE$1,'Assumptions (T&amp;D)'!$C$23,Model!$G$2866)</f>
        <v>-0.08390876858</v>
      </c>
      <c r="P2873" s="373">
        <f>PPMT('Assumptions (T&amp;D)'!$C$20,Model!AF$1,'Assumptions (T&amp;D)'!$C$23,Model!$G$2866)</f>
        <v>-0.08789443509</v>
      </c>
      <c r="Q2873" s="373">
        <f>PPMT('Assumptions (T&amp;D)'!$C$20,Model!AG$1,'Assumptions (T&amp;D)'!$C$23,Model!$G$2866)</f>
        <v>-0.09206942075</v>
      </c>
      <c r="R2873" s="373">
        <f>PPMT('Assumptions (T&amp;D)'!$C$20,Model!AH$1,'Assumptions (T&amp;D)'!$C$23,Model!$G$2866)</f>
        <v>-0.09644271824</v>
      </c>
      <c r="S2873" s="373">
        <f>PPMT('Assumptions (T&amp;D)'!$C$20,Model!AI$1,'Assumptions (T&amp;D)'!$C$23,Model!$G$2866)</f>
        <v>-0.1010237474</v>
      </c>
      <c r="T2873" s="373">
        <f>PPMT('Assumptions (T&amp;D)'!$C$20,Model!AJ$1,'Assumptions (T&amp;D)'!$C$23,Model!$G$2866)</f>
        <v>-0.1058223754</v>
      </c>
      <c r="U2873" s="373">
        <f>PPMT('Assumptions (T&amp;D)'!$C$20,Model!AK$1,'Assumptions (T&amp;D)'!$C$23,Model!$G$2866)</f>
        <v>-0.1108489382</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-0.05620502287</v>
      </c>
      <c r="I2874" s="373">
        <f>PPMT('Assumptions (T&amp;D)'!$C$20,Model!X$1,'Assumptions (T&amp;D)'!$C$23,Model!$H$2866)</f>
        <v>-0.05887476146</v>
      </c>
      <c r="J2874" s="373">
        <f>PPMT('Assumptions (T&amp;D)'!$C$20,Model!Y$1,'Assumptions (T&amp;D)'!$C$23,Model!$H$2866)</f>
        <v>-0.06167131263</v>
      </c>
      <c r="K2874" s="373">
        <f>PPMT('Assumptions (T&amp;D)'!$C$20,Model!Z$1,'Assumptions (T&amp;D)'!$C$23,Model!$H$2866)</f>
        <v>-0.06460069998</v>
      </c>
      <c r="L2874" s="373">
        <f>PPMT('Assumptions (T&amp;D)'!$C$20,Model!AA$1,'Assumptions (T&amp;D)'!$C$23,Model!$H$2866)</f>
        <v>-0.06766923323</v>
      </c>
      <c r="M2874" s="373">
        <f>PPMT('Assumptions (T&amp;D)'!$C$20,Model!AB$1,'Assumptions (T&amp;D)'!$C$23,Model!$H$2866)</f>
        <v>-0.07088352181</v>
      </c>
      <c r="N2874" s="373">
        <f>PPMT('Assumptions (T&amp;D)'!$C$20,Model!AC$1,'Assumptions (T&amp;D)'!$C$23,Model!$H$2866)</f>
        <v>-0.07425048909</v>
      </c>
      <c r="O2874" s="373">
        <f>PPMT('Assumptions (T&amp;D)'!$C$20,Model!AD$1,'Assumptions (T&amp;D)'!$C$23,Model!$H$2866)</f>
        <v>-0.07777738733</v>
      </c>
      <c r="P2874" s="373">
        <f>PPMT('Assumptions (T&amp;D)'!$C$20,Model!AE$1,'Assumptions (T&amp;D)'!$C$23,Model!$H$2866)</f>
        <v>-0.08147181322</v>
      </c>
      <c r="Q2874" s="373">
        <f>PPMT('Assumptions (T&amp;D)'!$C$20,Model!AF$1,'Assumptions (T&amp;D)'!$C$23,Model!$H$2866)</f>
        <v>-0.08534172435</v>
      </c>
      <c r="R2874" s="373">
        <f>PPMT('Assumptions (T&amp;D)'!$C$20,Model!AG$1,'Assumptions (T&amp;D)'!$C$23,Model!$H$2866)</f>
        <v>-0.08939545626</v>
      </c>
      <c r="S2874" s="373">
        <f>PPMT('Assumptions (T&amp;D)'!$C$20,Model!AH$1,'Assumptions (T&amp;D)'!$C$23,Model!$H$2866)</f>
        <v>-0.09364174043</v>
      </c>
      <c r="T2874" s="373">
        <f>PPMT('Assumptions (T&amp;D)'!$C$20,Model!AI$1,'Assumptions (T&amp;D)'!$C$23,Model!$H$2866)</f>
        <v>-0.0980897231</v>
      </c>
      <c r="U2874" s="373">
        <f>PPMT('Assumptions (T&amp;D)'!$C$20,Model!AJ$1,'Assumptions (T&amp;D)'!$C$23,Model!$H$2866)</f>
        <v>-0.1027489849</v>
      </c>
      <c r="V2874" s="373">
        <f>PPMT('Assumptions (T&amp;D)'!$C$20,Model!AK$1,'Assumptions (T&amp;D)'!$C$23,Model!$H$2866)</f>
        <v>-0.1076295617</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-0.09394193055</v>
      </c>
      <c r="J2875" s="373">
        <f>PPMT('Assumptions (T&amp;D)'!$C$20,Model!X$1,'Assumptions (T&amp;D)'!$C$23,Model!$I$2866)</f>
        <v>-0.09840417225</v>
      </c>
      <c r="K2875" s="373">
        <f>PPMT('Assumptions (T&amp;D)'!$C$20,Model!Y$1,'Assumptions (T&amp;D)'!$C$23,Model!$I$2866)</f>
        <v>-0.1030783704</v>
      </c>
      <c r="L2875" s="373">
        <f>PPMT('Assumptions (T&amp;D)'!$C$20,Model!Z$1,'Assumptions (T&amp;D)'!$C$23,Model!$I$2866)</f>
        <v>-0.107974593</v>
      </c>
      <c r="M2875" s="373">
        <f>PPMT('Assumptions (T&amp;D)'!$C$20,Model!AA$1,'Assumptions (T&amp;D)'!$C$23,Model!$I$2866)</f>
        <v>-0.1131033862</v>
      </c>
      <c r="N2875" s="373">
        <f>PPMT('Assumptions (T&amp;D)'!$C$20,Model!AB$1,'Assumptions (T&amp;D)'!$C$23,Model!$I$2866)</f>
        <v>-0.118475797</v>
      </c>
      <c r="O2875" s="373">
        <f>PPMT('Assumptions (T&amp;D)'!$C$20,Model!AC$1,'Assumptions (T&amp;D)'!$C$23,Model!$I$2866)</f>
        <v>-0.1241033974</v>
      </c>
      <c r="P2875" s="373">
        <f>PPMT('Assumptions (T&amp;D)'!$C$20,Model!AD$1,'Assumptions (T&amp;D)'!$C$23,Model!$I$2866)</f>
        <v>-0.1299983088</v>
      </c>
      <c r="Q2875" s="373">
        <f>PPMT('Assumptions (T&amp;D)'!$C$20,Model!AE$1,'Assumptions (T&amp;D)'!$C$23,Model!$I$2866)</f>
        <v>-0.1361732285</v>
      </c>
      <c r="R2875" s="373">
        <f>PPMT('Assumptions (T&amp;D)'!$C$20,Model!AF$1,'Assumptions (T&amp;D)'!$C$23,Model!$I$2866)</f>
        <v>-0.1426414568</v>
      </c>
      <c r="S2875" s="373">
        <f>PPMT('Assumptions (T&amp;D)'!$C$20,Model!AG$1,'Assumptions (T&amp;D)'!$C$23,Model!$I$2866)</f>
        <v>-0.149416926</v>
      </c>
      <c r="T2875" s="373">
        <f>PPMT('Assumptions (T&amp;D)'!$C$20,Model!AH$1,'Assumptions (T&amp;D)'!$C$23,Model!$I$2866)</f>
        <v>-0.15651423</v>
      </c>
      <c r="U2875" s="373">
        <f>PPMT('Assumptions (T&amp;D)'!$C$20,Model!AI$1,'Assumptions (T&amp;D)'!$C$23,Model!$I$2866)</f>
        <v>-0.1639486559</v>
      </c>
      <c r="V2875" s="373">
        <f>PPMT('Assumptions (T&amp;D)'!$C$20,Model!AJ$1,'Assumptions (T&amp;D)'!$C$23,Model!$I$2866)</f>
        <v>-0.1717362171</v>
      </c>
      <c r="W2875" s="373">
        <f>PPMT('Assumptions (T&amp;D)'!$C$20,Model!AK$1,'Assumptions (T&amp;D)'!$C$23,Model!$I$2866)</f>
        <v>-0.1798936874</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-0.07407298584</v>
      </c>
      <c r="K2876" s="373">
        <f>PPMT('Assumptions (T&amp;D)'!$C$20,Model!X$1,'Assumptions (T&amp;D)'!$C$23,Model!$J$2866)</f>
        <v>-0.07759145267</v>
      </c>
      <c r="L2876" s="373">
        <f>PPMT('Assumptions (T&amp;D)'!$C$20,Model!Y$1,'Assumptions (T&amp;D)'!$C$23,Model!$J$2866)</f>
        <v>-0.08127704667</v>
      </c>
      <c r="M2876" s="373">
        <f>PPMT('Assumptions (T&amp;D)'!$C$20,Model!Z$1,'Assumptions (T&amp;D)'!$C$23,Model!$J$2866)</f>
        <v>-0.08513770638</v>
      </c>
      <c r="N2876" s="373">
        <f>PPMT('Assumptions (T&amp;D)'!$C$20,Model!AA$1,'Assumptions (T&amp;D)'!$C$23,Model!$J$2866)</f>
        <v>-0.08918174744</v>
      </c>
      <c r="O2876" s="373">
        <f>PPMT('Assumptions (T&amp;D)'!$C$20,Model!AB$1,'Assumptions (T&amp;D)'!$C$23,Model!$J$2866)</f>
        <v>-0.09341788044</v>
      </c>
      <c r="P2876" s="373">
        <f>PPMT('Assumptions (T&amp;D)'!$C$20,Model!AC$1,'Assumptions (T&amp;D)'!$C$23,Model!$J$2866)</f>
        <v>-0.09785522976</v>
      </c>
      <c r="Q2876" s="373">
        <f>PPMT('Assumptions (T&amp;D)'!$C$20,Model!AD$1,'Assumptions (T&amp;D)'!$C$23,Model!$J$2866)</f>
        <v>-0.1025033532</v>
      </c>
      <c r="R2876" s="373">
        <f>PPMT('Assumptions (T&amp;D)'!$C$20,Model!AE$1,'Assumptions (T&amp;D)'!$C$23,Model!$J$2866)</f>
        <v>-0.1073722625</v>
      </c>
      <c r="S2876" s="373">
        <f>PPMT('Assumptions (T&amp;D)'!$C$20,Model!AF$1,'Assumptions (T&amp;D)'!$C$23,Model!$J$2866)</f>
        <v>-0.1124724449</v>
      </c>
      <c r="T2876" s="373">
        <f>PPMT('Assumptions (T&amp;D)'!$C$20,Model!AG$1,'Assumptions (T&amp;D)'!$C$23,Model!$J$2866)</f>
        <v>-0.1178148861</v>
      </c>
      <c r="U2876" s="373">
        <f>PPMT('Assumptions (T&amp;D)'!$C$20,Model!AH$1,'Assumptions (T&amp;D)'!$C$23,Model!$J$2866)</f>
        <v>-0.1234110931</v>
      </c>
      <c r="V2876" s="373">
        <f>PPMT('Assumptions (T&amp;D)'!$C$20,Model!AI$1,'Assumptions (T&amp;D)'!$C$23,Model!$J$2866)</f>
        <v>-0.1292731201</v>
      </c>
      <c r="W2876" s="373">
        <f>PPMT('Assumptions (T&amp;D)'!$C$20,Model!AJ$1,'Assumptions (T&amp;D)'!$C$23,Model!$J$2866)</f>
        <v>-0.1354135933</v>
      </c>
      <c r="X2876" s="373">
        <f>PPMT('Assumptions (T&amp;D)'!$C$20,Model!AK$1,'Assumptions (T&amp;D)'!$C$23,Model!$J$2866)</f>
        <v>-0.1418457389</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-0.08041571536</v>
      </c>
      <c r="L2877" s="373">
        <f>PPMT('Assumptions (T&amp;D)'!$C$20,Model!X$1,'Assumptions (T&amp;D)'!$C$23,Model!$K$2866)</f>
        <v>-0.08423546184</v>
      </c>
      <c r="M2877" s="373">
        <f>PPMT('Assumptions (T&amp;D)'!$C$20,Model!Y$1,'Assumptions (T&amp;D)'!$C$23,Model!$K$2866)</f>
        <v>-0.08823664627</v>
      </c>
      <c r="N2877" s="373">
        <f>PPMT('Assumptions (T&amp;D)'!$C$20,Model!Z$1,'Assumptions (T&amp;D)'!$C$23,Model!$K$2866)</f>
        <v>-0.09242788697</v>
      </c>
      <c r="O2877" s="373">
        <f>PPMT('Assumptions (T&amp;D)'!$C$20,Model!AA$1,'Assumptions (T&amp;D)'!$C$23,Model!$K$2866)</f>
        <v>-0.0968182116</v>
      </c>
      <c r="P2877" s="373">
        <f>PPMT('Assumptions (T&amp;D)'!$C$20,Model!AB$1,'Assumptions (T&amp;D)'!$C$23,Model!$K$2866)</f>
        <v>-0.1014170767</v>
      </c>
      <c r="Q2877" s="373">
        <f>PPMT('Assumptions (T&amp;D)'!$C$20,Model!AC$1,'Assumptions (T&amp;D)'!$C$23,Model!$K$2866)</f>
        <v>-0.1062343878</v>
      </c>
      <c r="R2877" s="373">
        <f>PPMT('Assumptions (T&amp;D)'!$C$20,Model!AD$1,'Assumptions (T&amp;D)'!$C$23,Model!$K$2866)</f>
        <v>-0.1112805212</v>
      </c>
      <c r="S2877" s="373">
        <f>PPMT('Assumptions (T&amp;D)'!$C$20,Model!AE$1,'Assumptions (T&amp;D)'!$C$23,Model!$K$2866)</f>
        <v>-0.116566346</v>
      </c>
      <c r="T2877" s="373">
        <f>PPMT('Assumptions (T&amp;D)'!$C$20,Model!AF$1,'Assumptions (T&amp;D)'!$C$23,Model!$K$2866)</f>
        <v>-0.1221032474</v>
      </c>
      <c r="U2877" s="373">
        <f>PPMT('Assumptions (T&amp;D)'!$C$20,Model!AG$1,'Assumptions (T&amp;D)'!$C$23,Model!$K$2866)</f>
        <v>-0.1279031517</v>
      </c>
      <c r="V2877" s="373">
        <f>PPMT('Assumptions (T&amp;D)'!$C$20,Model!AH$1,'Assumptions (T&amp;D)'!$C$23,Model!$K$2866)</f>
        <v>-0.1339785514</v>
      </c>
      <c r="W2877" s="373">
        <f>PPMT('Assumptions (T&amp;D)'!$C$20,Model!AI$1,'Assumptions (T&amp;D)'!$C$23,Model!$K$2866)</f>
        <v>-0.1403425326</v>
      </c>
      <c r="X2877" s="373">
        <f>PPMT('Assumptions (T&amp;D)'!$C$20,Model!AJ$1,'Assumptions (T&amp;D)'!$C$23,Model!$K$2866)</f>
        <v>-0.1470088028</v>
      </c>
      <c r="Y2877" s="373">
        <f>PPMT('Assumptions (T&amp;D)'!$C$20,Model!AK$1,'Assumptions (T&amp;D)'!$C$23,Model!$K$2866)</f>
        <v>-0.153991721</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-0.07534680969</v>
      </c>
      <c r="M2878" s="373">
        <f>PPMT('Assumptions (T&amp;D)'!$C$20,Model!X$1,'Assumptions (T&amp;D)'!$C$23,Model!$L$2866)</f>
        <v>-0.07892578315</v>
      </c>
      <c r="N2878" s="373">
        <f>PPMT('Assumptions (T&amp;D)'!$C$20,Model!Y$1,'Assumptions (T&amp;D)'!$C$23,Model!$L$2866)</f>
        <v>-0.08267475784</v>
      </c>
      <c r="O2878" s="373">
        <f>PPMT('Assumptions (T&amp;D)'!$C$20,Model!Z$1,'Assumptions (T&amp;D)'!$C$23,Model!$L$2866)</f>
        <v>-0.08660180884</v>
      </c>
      <c r="P2878" s="373">
        <f>PPMT('Assumptions (T&amp;D)'!$C$20,Model!AA$1,'Assumptions (T&amp;D)'!$C$23,Model!$L$2866)</f>
        <v>-0.09071539476</v>
      </c>
      <c r="Q2878" s="373">
        <f>PPMT('Assumptions (T&amp;D)'!$C$20,Model!AB$1,'Assumptions (T&amp;D)'!$C$23,Model!$L$2866)</f>
        <v>-0.09502437601</v>
      </c>
      <c r="R2878" s="373">
        <f>PPMT('Assumptions (T&amp;D)'!$C$20,Model!AC$1,'Assumptions (T&amp;D)'!$C$23,Model!$L$2866)</f>
        <v>-0.09953803387</v>
      </c>
      <c r="S2878" s="373">
        <f>PPMT('Assumptions (T&amp;D)'!$C$20,Model!AD$1,'Assumptions (T&amp;D)'!$C$23,Model!$L$2866)</f>
        <v>-0.1042660905</v>
      </c>
      <c r="T2878" s="373">
        <f>PPMT('Assumptions (T&amp;D)'!$C$20,Model!AE$1,'Assumptions (T&amp;D)'!$C$23,Model!$L$2866)</f>
        <v>-0.1092187298</v>
      </c>
      <c r="U2878" s="373">
        <f>PPMT('Assumptions (T&amp;D)'!$C$20,Model!AF$1,'Assumptions (T&amp;D)'!$C$23,Model!$L$2866)</f>
        <v>-0.1144066194</v>
      </c>
      <c r="V2878" s="373">
        <f>PPMT('Assumptions (T&amp;D)'!$C$20,Model!AG$1,'Assumptions (T&amp;D)'!$C$23,Model!$L$2866)</f>
        <v>-0.1198409339</v>
      </c>
      <c r="W2878" s="373">
        <f>PPMT('Assumptions (T&amp;D)'!$C$20,Model!AH$1,'Assumptions (T&amp;D)'!$C$23,Model!$L$2866)</f>
        <v>-0.1255333782</v>
      </c>
      <c r="X2878" s="373">
        <f>PPMT('Assumptions (T&amp;D)'!$C$20,Model!AI$1,'Assumptions (T&amp;D)'!$C$23,Model!$L$2866)</f>
        <v>-0.1314962137</v>
      </c>
      <c r="Y2878" s="373">
        <f>PPMT('Assumptions (T&amp;D)'!$C$20,Model!AJ$1,'Assumptions (T&amp;D)'!$C$23,Model!$L$2866)</f>
        <v>-0.1377422838</v>
      </c>
      <c r="Z2878" s="373">
        <f>PPMT('Assumptions (T&amp;D)'!$C$20,Model!AK$1,'Assumptions (T&amp;D)'!$C$23,Model!$L$2866)</f>
        <v>-0.1442850423</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-0.07141061004</v>
      </c>
      <c r="N2879" s="373">
        <f>PPMT('Assumptions (T&amp;D)'!$C$20,Model!X$1,'Assumptions (T&amp;D)'!$C$23,Model!$M$2866)</f>
        <v>-0.07480261402</v>
      </c>
      <c r="O2879" s="373">
        <f>PPMT('Assumptions (T&amp;D)'!$C$20,Model!Y$1,'Assumptions (T&amp;D)'!$C$23,Model!$M$2866)</f>
        <v>-0.07835573819</v>
      </c>
      <c r="P2879" s="373">
        <f>PPMT('Assumptions (T&amp;D)'!$C$20,Model!Z$1,'Assumptions (T&amp;D)'!$C$23,Model!$M$2866)</f>
        <v>-0.08207763575</v>
      </c>
      <c r="Q2879" s="373">
        <f>PPMT('Assumptions (T&amp;D)'!$C$20,Model!AA$1,'Assumptions (T&amp;D)'!$C$23,Model!$M$2866)</f>
        <v>-0.08597632345</v>
      </c>
      <c r="R2879" s="373">
        <f>PPMT('Assumptions (T&amp;D)'!$C$20,Model!AB$1,'Assumptions (T&amp;D)'!$C$23,Model!$M$2866)</f>
        <v>-0.09006019881</v>
      </c>
      <c r="S2879" s="373">
        <f>PPMT('Assumptions (T&amp;D)'!$C$20,Model!AC$1,'Assumptions (T&amp;D)'!$C$23,Model!$M$2866)</f>
        <v>-0.09433805825</v>
      </c>
      <c r="T2879" s="373">
        <f>PPMT('Assumptions (T&amp;D)'!$C$20,Model!AD$1,'Assumptions (T&amp;D)'!$C$23,Model!$M$2866)</f>
        <v>-0.09881911602</v>
      </c>
      <c r="U2879" s="373">
        <f>PPMT('Assumptions (T&amp;D)'!$C$20,Model!AE$1,'Assumptions (T&amp;D)'!$C$23,Model!$M$2866)</f>
        <v>-0.103513024</v>
      </c>
      <c r="V2879" s="373">
        <f>PPMT('Assumptions (T&amp;D)'!$C$20,Model!AF$1,'Assumptions (T&amp;D)'!$C$23,Model!$M$2866)</f>
        <v>-0.1084298927</v>
      </c>
      <c r="W2879" s="373">
        <f>PPMT('Assumptions (T&amp;D)'!$C$20,Model!AG$1,'Assumptions (T&amp;D)'!$C$23,Model!$M$2866)</f>
        <v>-0.1135803126</v>
      </c>
      <c r="X2879" s="373">
        <f>PPMT('Assumptions (T&amp;D)'!$C$20,Model!AH$1,'Assumptions (T&amp;D)'!$C$23,Model!$M$2866)</f>
        <v>-0.1189753774</v>
      </c>
      <c r="Y2879" s="373">
        <f>PPMT('Assumptions (T&amp;D)'!$C$20,Model!AI$1,'Assumptions (T&amp;D)'!$C$23,Model!$M$2866)</f>
        <v>-0.1246267079</v>
      </c>
      <c r="Z2879" s="373">
        <f>PPMT('Assumptions (T&amp;D)'!$C$20,Model!AJ$1,'Assumptions (T&amp;D)'!$C$23,Model!$M$2866)</f>
        <v>-0.1305464765</v>
      </c>
      <c r="AA2879" s="373">
        <f>PPMT('Assumptions (T&amp;D)'!$C$20,Model!AK$1,'Assumptions (T&amp;D)'!$C$23,Model!$M$2866)</f>
        <v>-0.1367474341</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-0.07994964014</v>
      </c>
      <c r="O2880" s="373">
        <f>PPMT('Assumptions (T&amp;D)'!$C$20,Model!X$1,'Assumptions (T&amp;D)'!$C$23,Model!$N$2866)</f>
        <v>-0.08374724805</v>
      </c>
      <c r="P2880" s="373">
        <f>PPMT('Assumptions (T&amp;D)'!$C$20,Model!Y$1,'Assumptions (T&amp;D)'!$C$23,Model!$N$2866)</f>
        <v>-0.08772524233</v>
      </c>
      <c r="Q2880" s="373">
        <f>PPMT('Assumptions (T&amp;D)'!$C$20,Model!Z$1,'Assumptions (T&amp;D)'!$C$23,Model!$N$2866)</f>
        <v>-0.09189219134</v>
      </c>
      <c r="R2880" s="373">
        <f>PPMT('Assumptions (T&amp;D)'!$C$20,Model!AA$1,'Assumptions (T&amp;D)'!$C$23,Model!$N$2866)</f>
        <v>-0.09625707043</v>
      </c>
      <c r="S2880" s="373">
        <f>PPMT('Assumptions (T&amp;D)'!$C$20,Model!AB$1,'Assumptions (T&amp;D)'!$C$23,Model!$N$2866)</f>
        <v>-0.1008292813</v>
      </c>
      <c r="T2880" s="373">
        <f>PPMT('Assumptions (T&amp;D)'!$C$20,Model!AC$1,'Assumptions (T&amp;D)'!$C$23,Model!$N$2866)</f>
        <v>-0.1056186721</v>
      </c>
      <c r="U2880" s="373">
        <f>PPMT('Assumptions (T&amp;D)'!$C$20,Model!AD$1,'Assumptions (T&amp;D)'!$C$23,Model!$N$2866)</f>
        <v>-0.1106355591</v>
      </c>
      <c r="V2880" s="373">
        <f>PPMT('Assumptions (T&amp;D)'!$C$20,Model!AE$1,'Assumptions (T&amp;D)'!$C$23,Model!$N$2866)</f>
        <v>-0.1158907481</v>
      </c>
      <c r="W2880" s="373">
        <f>PPMT('Assumptions (T&amp;D)'!$C$20,Model!AF$1,'Assumptions (T&amp;D)'!$C$23,Model!$N$2866)</f>
        <v>-0.1213955587</v>
      </c>
      <c r="X2880" s="373">
        <f>PPMT('Assumptions (T&amp;D)'!$C$20,Model!AG$1,'Assumptions (T&amp;D)'!$C$23,Model!$N$2866)</f>
        <v>-0.1271618477</v>
      </c>
      <c r="Y2880" s="373">
        <f>PPMT('Assumptions (T&amp;D)'!$C$20,Model!AH$1,'Assumptions (T&amp;D)'!$C$23,Model!$N$2866)</f>
        <v>-0.1332020355</v>
      </c>
      <c r="Z2880" s="373">
        <f>PPMT('Assumptions (T&amp;D)'!$C$20,Model!AI$1,'Assumptions (T&amp;D)'!$C$23,Model!$N$2866)</f>
        <v>-0.1395291321</v>
      </c>
      <c r="AA2880" s="373">
        <f>PPMT('Assumptions (T&amp;D)'!$C$20,Model!AJ$1,'Assumptions (T&amp;D)'!$C$23,Model!$N$2866)</f>
        <v>-0.1461567659</v>
      </c>
      <c r="AB2880" s="373">
        <f>PPMT('Assumptions (T&amp;D)'!$C$20,Model!AK$1,'Assumptions (T&amp;D)'!$C$23,Model!$N$2866)</f>
        <v>-0.1530992123</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-0.07941801957</v>
      </c>
      <c r="P2881" s="373">
        <f>PPMT('Assumptions (T&amp;D)'!$C$20,Model!X$1,'Assumptions (T&amp;D)'!$C$23,Model!$O$2866)</f>
        <v>-0.0831903755</v>
      </c>
      <c r="Q2881" s="373">
        <f>PPMT('Assumptions (T&amp;D)'!$C$20,Model!Y$1,'Assumptions (T&amp;D)'!$C$23,Model!$O$2866)</f>
        <v>-0.08714191833</v>
      </c>
      <c r="R2881" s="373">
        <f>PPMT('Assumptions (T&amp;D)'!$C$20,Model!Z$1,'Assumptions (T&amp;D)'!$C$23,Model!$O$2866)</f>
        <v>-0.09128115946</v>
      </c>
      <c r="S2881" s="373">
        <f>PPMT('Assumptions (T&amp;D)'!$C$20,Model!AA$1,'Assumptions (T&amp;D)'!$C$23,Model!$O$2866)</f>
        <v>-0.09561701453</v>
      </c>
      <c r="T2881" s="373">
        <f>PPMT('Assumptions (T&amp;D)'!$C$20,Model!AB$1,'Assumptions (T&amp;D)'!$C$23,Model!$O$2866)</f>
        <v>-0.1001588227</v>
      </c>
      <c r="U2881" s="373">
        <f>PPMT('Assumptions (T&amp;D)'!$C$20,Model!AC$1,'Assumptions (T&amp;D)'!$C$23,Model!$O$2866)</f>
        <v>-0.1049163668</v>
      </c>
      <c r="V2881" s="373">
        <f>PPMT('Assumptions (T&amp;D)'!$C$20,Model!AD$1,'Assumptions (T&amp;D)'!$C$23,Model!$O$2866)</f>
        <v>-0.1098998942</v>
      </c>
      <c r="W2881" s="373">
        <f>PPMT('Assumptions (T&amp;D)'!$C$20,Model!AE$1,'Assumptions (T&amp;D)'!$C$23,Model!$O$2866)</f>
        <v>-0.1151201392</v>
      </c>
      <c r="X2881" s="373">
        <f>PPMT('Assumptions (T&amp;D)'!$C$20,Model!AF$1,'Assumptions (T&amp;D)'!$C$23,Model!$O$2866)</f>
        <v>-0.1205883458</v>
      </c>
      <c r="Y2881" s="373">
        <f>PPMT('Assumptions (T&amp;D)'!$C$20,Model!AG$1,'Assumptions (T&amp;D)'!$C$23,Model!$O$2866)</f>
        <v>-0.1263162922</v>
      </c>
      <c r="Z2881" s="373">
        <f>PPMT('Assumptions (T&amp;D)'!$C$20,Model!AH$1,'Assumptions (T&amp;D)'!$C$23,Model!$O$2866)</f>
        <v>-0.1323163161</v>
      </c>
      <c r="AA2881" s="373">
        <f>PPMT('Assumptions (T&amp;D)'!$C$20,Model!AI$1,'Assumptions (T&amp;D)'!$C$23,Model!$O$2866)</f>
        <v>-0.1386013411</v>
      </c>
      <c r="AB2881" s="373">
        <f>PPMT('Assumptions (T&amp;D)'!$C$20,Model!AJ$1,'Assumptions (T&amp;D)'!$C$23,Model!$O$2866)</f>
        <v>-0.1451849048</v>
      </c>
      <c r="AC2881" s="373">
        <f>PPMT('Assumptions (T&amp;D)'!$C$20,Model!AK$1,'Assumptions (T&amp;D)'!$C$23,Model!$O$2866)</f>
        <v>-0.1520811878</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-0.08217292306</v>
      </c>
      <c r="Q2882" s="373">
        <f>PPMT('Assumptions (T&amp;D)'!$C$20,Model!X$1,'Assumptions (T&amp;D)'!$C$23,Model!$P$2866)</f>
        <v>-0.08607613691</v>
      </c>
      <c r="R2882" s="373">
        <f>PPMT('Assumptions (T&amp;D)'!$C$20,Model!Y$1,'Assumptions (T&amp;D)'!$C$23,Model!$P$2866)</f>
        <v>-0.09016475341</v>
      </c>
      <c r="S2882" s="373">
        <f>PPMT('Assumptions (T&amp;D)'!$C$20,Model!Z$1,'Assumptions (T&amp;D)'!$C$23,Model!$P$2866)</f>
        <v>-0.0944475792</v>
      </c>
      <c r="T2882" s="373">
        <f>PPMT('Assumptions (T&amp;D)'!$C$20,Model!AA$1,'Assumptions (T&amp;D)'!$C$23,Model!$P$2866)</f>
        <v>-0.09893383921</v>
      </c>
      <c r="U2882" s="373">
        <f>PPMT('Assumptions (T&amp;D)'!$C$20,Model!AB$1,'Assumptions (T&amp;D)'!$C$23,Model!$P$2866)</f>
        <v>-0.1036331966</v>
      </c>
      <c r="V2882" s="373">
        <f>PPMT('Assumptions (T&amp;D)'!$C$20,Model!AC$1,'Assumptions (T&amp;D)'!$C$23,Model!$P$2866)</f>
        <v>-0.1085557734</v>
      </c>
      <c r="W2882" s="373">
        <f>PPMT('Assumptions (T&amp;D)'!$C$20,Model!AD$1,'Assumptions (T&amp;D)'!$C$23,Model!$P$2866)</f>
        <v>-0.1137121726</v>
      </c>
      <c r="X2882" s="373">
        <f>PPMT('Assumptions (T&amp;D)'!$C$20,Model!AE$1,'Assumptions (T&amp;D)'!$C$23,Model!$P$2866)</f>
        <v>-0.1191135008</v>
      </c>
      <c r="Y2882" s="373">
        <f>PPMT('Assumptions (T&amp;D)'!$C$20,Model!AF$1,'Assumptions (T&amp;D)'!$C$23,Model!$P$2866)</f>
        <v>-0.1247713921</v>
      </c>
      <c r="Z2882" s="373">
        <f>PPMT('Assumptions (T&amp;D)'!$C$20,Model!AG$1,'Assumptions (T&amp;D)'!$C$23,Model!$P$2866)</f>
        <v>-0.1306980333</v>
      </c>
      <c r="AA2882" s="373">
        <f>PPMT('Assumptions (T&amp;D)'!$C$20,Model!AH$1,'Assumptions (T&amp;D)'!$C$23,Model!$P$2866)</f>
        <v>-0.1369061898</v>
      </c>
      <c r="AB2882" s="373">
        <f>PPMT('Assumptions (T&amp;D)'!$C$20,Model!AI$1,'Assumptions (T&amp;D)'!$C$23,Model!$P$2866)</f>
        <v>-0.1434092339</v>
      </c>
      <c r="AC2882" s="373">
        <f>PPMT('Assumptions (T&amp;D)'!$C$20,Model!AJ$1,'Assumptions (T&amp;D)'!$C$23,Model!$P$2866)</f>
        <v>-0.1502211725</v>
      </c>
      <c r="AD2882" s="373">
        <f>PPMT('Assumptions (T&amp;D)'!$C$20,Model!AK$1,'Assumptions (T&amp;D)'!$C$23,Model!$P$2866)</f>
        <v>-0.1573566782</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-0.08627123449</v>
      </c>
      <c r="R2883" s="373">
        <f>PPMT('Assumptions (T&amp;D)'!$C$20,Model!X$1,'Assumptions (T&amp;D)'!$C$23,Model!$Q$2866)</f>
        <v>-0.09036911812</v>
      </c>
      <c r="S2883" s="373">
        <f>PPMT('Assumptions (T&amp;D)'!$C$20,Model!Y$1,'Assumptions (T&amp;D)'!$C$23,Model!$Q$2866)</f>
        <v>-0.09466165124</v>
      </c>
      <c r="T2883" s="373">
        <f>PPMT('Assumptions (T&amp;D)'!$C$20,Model!Z$1,'Assumptions (T&amp;D)'!$C$23,Model!$Q$2866)</f>
        <v>-0.09915807967</v>
      </c>
      <c r="U2883" s="373">
        <f>PPMT('Assumptions (T&amp;D)'!$C$20,Model!AA$1,'Assumptions (T&amp;D)'!$C$23,Model!$Q$2866)</f>
        <v>-0.1038680885</v>
      </c>
      <c r="V2883" s="373">
        <f>PPMT('Assumptions (T&amp;D)'!$C$20,Model!AB$1,'Assumptions (T&amp;D)'!$C$23,Model!$Q$2866)</f>
        <v>-0.1088018227</v>
      </c>
      <c r="W2883" s="373">
        <f>PPMT('Assumptions (T&amp;D)'!$C$20,Model!AC$1,'Assumptions (T&amp;D)'!$C$23,Model!$Q$2866)</f>
        <v>-0.1139699092</v>
      </c>
      <c r="X2883" s="373">
        <f>PPMT('Assumptions (T&amp;D)'!$C$20,Model!AD$1,'Assumptions (T&amp;D)'!$C$23,Model!$Q$2866)</f>
        <v>-0.1193834799</v>
      </c>
      <c r="Y2883" s="373">
        <f>PPMT('Assumptions (T&amp;D)'!$C$20,Model!AE$1,'Assumptions (T&amp;D)'!$C$23,Model!$Q$2866)</f>
        <v>-0.1250541952</v>
      </c>
      <c r="Z2883" s="373">
        <f>PPMT('Assumptions (T&amp;D)'!$C$20,Model!AF$1,'Assumptions (T&amp;D)'!$C$23,Model!$Q$2866)</f>
        <v>-0.1309942695</v>
      </c>
      <c r="AA2883" s="373">
        <f>PPMT('Assumptions (T&amp;D)'!$C$20,Model!AG$1,'Assumptions (T&amp;D)'!$C$23,Model!$Q$2866)</f>
        <v>-0.1372164973</v>
      </c>
      <c r="AB2883" s="373">
        <f>PPMT('Assumptions (T&amp;D)'!$C$20,Model!AH$1,'Assumptions (T&amp;D)'!$C$23,Model!$Q$2866)</f>
        <v>-0.1437342809</v>
      </c>
      <c r="AC2883" s="373">
        <f>PPMT('Assumptions (T&amp;D)'!$C$20,Model!AI$1,'Assumptions (T&amp;D)'!$C$23,Model!$Q$2866)</f>
        <v>-0.1505616593</v>
      </c>
      <c r="AD2883" s="373">
        <f>PPMT('Assumptions (T&amp;D)'!$C$20,Model!AJ$1,'Assumptions (T&amp;D)'!$C$23,Model!$Q$2866)</f>
        <v>-0.1577133381</v>
      </c>
      <c r="AE2883" s="373">
        <f>PPMT('Assumptions (T&amp;D)'!$C$20,Model!AK$1,'Assumptions (T&amp;D)'!$C$23,Model!$Q$2866)</f>
        <v>-0.1652047216</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-0.09602159007</v>
      </c>
      <c r="S2884" s="373">
        <f>PPMT('Assumptions (T&amp;D)'!$C$20,Model!X$1,'Assumptions (T&amp;D)'!$C$23,Model!$R$2866)</f>
        <v>-0.1005826156</v>
      </c>
      <c r="T2884" s="373">
        <f>PPMT('Assumptions (T&amp;D)'!$C$20,Model!Y$1,'Assumptions (T&amp;D)'!$C$23,Model!$R$2866)</f>
        <v>-0.1053602898</v>
      </c>
      <c r="U2884" s="373">
        <f>PPMT('Assumptions (T&amp;D)'!$C$20,Model!Z$1,'Assumptions (T&amp;D)'!$C$23,Model!$R$2866)</f>
        <v>-0.1103649036</v>
      </c>
      <c r="V2884" s="373">
        <f>PPMT('Assumptions (T&amp;D)'!$C$20,Model!AA$1,'Assumptions (T&amp;D)'!$C$23,Model!$R$2866)</f>
        <v>-0.1156072365</v>
      </c>
      <c r="W2884" s="373">
        <f>PPMT('Assumptions (T&amp;D)'!$C$20,Model!AB$1,'Assumptions (T&amp;D)'!$C$23,Model!$R$2866)</f>
        <v>-0.1210985803</v>
      </c>
      <c r="X2884" s="373">
        <f>PPMT('Assumptions (T&amp;D)'!$C$20,Model!AC$1,'Assumptions (T&amp;D)'!$C$23,Model!$R$2866)</f>
        <v>-0.1268507628</v>
      </c>
      <c r="Y2884" s="373">
        <f>PPMT('Assumptions (T&amp;D)'!$C$20,Model!AD$1,'Assumptions (T&amp;D)'!$C$23,Model!$R$2866)</f>
        <v>-0.1328761741</v>
      </c>
      <c r="Z2884" s="373">
        <f>PPMT('Assumptions (T&amp;D)'!$C$20,Model!AE$1,'Assumptions (T&amp;D)'!$C$23,Model!$R$2866)</f>
        <v>-0.1391877923</v>
      </c>
      <c r="AA2884" s="373">
        <f>PPMT('Assumptions (T&amp;D)'!$C$20,Model!AF$1,'Assumptions (T&amp;D)'!$C$23,Model!$R$2866)</f>
        <v>-0.1457992125</v>
      </c>
      <c r="AB2884" s="373">
        <f>PPMT('Assumptions (T&amp;D)'!$C$20,Model!AG$1,'Assumptions (T&amp;D)'!$C$23,Model!$R$2866)</f>
        <v>-0.1527246751</v>
      </c>
      <c r="AC2884" s="373">
        <f>PPMT('Assumptions (T&amp;D)'!$C$20,Model!AH$1,'Assumptions (T&amp;D)'!$C$23,Model!$R$2866)</f>
        <v>-0.1599790971</v>
      </c>
      <c r="AD2884" s="373">
        <f>PPMT('Assumptions (T&amp;D)'!$C$20,Model!AI$1,'Assumptions (T&amp;D)'!$C$23,Model!$R$2866)</f>
        <v>-0.1675781042</v>
      </c>
      <c r="AE2884" s="373">
        <f>PPMT('Assumptions (T&amp;D)'!$C$20,Model!AJ$1,'Assumptions (T&amp;D)'!$C$23,Model!$R$2866)</f>
        <v>-0.1755380642</v>
      </c>
      <c r="AF2884" s="373">
        <f>PPMT('Assumptions (T&amp;D)'!$C$20,Model!AK$1,'Assumptions (T&amp;D)'!$C$23,Model!$R$2866)</f>
        <v>-0.1838761222</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-0.1093910588</v>
      </c>
      <c r="T2885" s="373">
        <f>PPMT('Assumptions (T&amp;D)'!$C$20,Model!X$1,'Assumptions (T&amp;D)'!$C$23,Model!$S$2866)</f>
        <v>-0.1145871341</v>
      </c>
      <c r="U2885" s="373">
        <f>PPMT('Assumptions (T&amp;D)'!$C$20,Model!Y$1,'Assumptions (T&amp;D)'!$C$23,Model!$S$2866)</f>
        <v>-0.1200300229</v>
      </c>
      <c r="V2885" s="373">
        <f>PPMT('Assumptions (T&amp;D)'!$C$20,Model!Z$1,'Assumptions (T&amp;D)'!$C$23,Model!$S$2866)</f>
        <v>-0.125731449</v>
      </c>
      <c r="W2885" s="373">
        <f>PPMT('Assumptions (T&amp;D)'!$C$20,Model!AA$1,'Assumptions (T&amp;D)'!$C$23,Model!$S$2866)</f>
        <v>-0.1317036928</v>
      </c>
      <c r="X2885" s="373">
        <f>PPMT('Assumptions (T&amp;D)'!$C$20,Model!AB$1,'Assumptions (T&amp;D)'!$C$23,Model!$S$2866)</f>
        <v>-0.1379596183</v>
      </c>
      <c r="Y2885" s="373">
        <f>PPMT('Assumptions (T&amp;D)'!$C$20,Model!AC$1,'Assumptions (T&amp;D)'!$C$23,Model!$S$2866)</f>
        <v>-0.1445127001</v>
      </c>
      <c r="Z2885" s="373">
        <f>PPMT('Assumptions (T&amp;D)'!$C$20,Model!AD$1,'Assumptions (T&amp;D)'!$C$23,Model!$S$2866)</f>
        <v>-0.1513770534</v>
      </c>
      <c r="AA2885" s="373">
        <f>PPMT('Assumptions (T&amp;D)'!$C$20,Model!AE$1,'Assumptions (T&amp;D)'!$C$23,Model!$S$2866)</f>
        <v>-0.1585674634</v>
      </c>
      <c r="AB2885" s="373">
        <f>PPMT('Assumptions (T&amp;D)'!$C$20,Model!AF$1,'Assumptions (T&amp;D)'!$C$23,Model!$S$2866)</f>
        <v>-0.1660994179</v>
      </c>
      <c r="AC2885" s="373">
        <f>PPMT('Assumptions (T&amp;D)'!$C$20,Model!AG$1,'Assumptions (T&amp;D)'!$C$23,Model!$S$2866)</f>
        <v>-0.1739891403</v>
      </c>
      <c r="AD2885" s="373">
        <f>PPMT('Assumptions (T&amp;D)'!$C$20,Model!AH$1,'Assumptions (T&amp;D)'!$C$23,Model!$S$2866)</f>
        <v>-0.1822536244</v>
      </c>
      <c r="AE2885" s="373">
        <f>PPMT('Assumptions (T&amp;D)'!$C$20,Model!AI$1,'Assumptions (T&amp;D)'!$C$23,Model!$S$2866)</f>
        <v>-0.1909106716</v>
      </c>
      <c r="AF2885" s="373">
        <f>PPMT('Assumptions (T&amp;D)'!$C$20,Model!AJ$1,'Assumptions (T&amp;D)'!$C$23,Model!$S$2866)</f>
        <v>-0.1999789285</v>
      </c>
      <c r="AG2885" s="373">
        <f>PPMT('Assumptions (T&amp;D)'!$C$20,Model!AK$1,'Assumptions (T&amp;D)'!$C$23,Model!$S$2866)</f>
        <v>-0.2094779276</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-0.09680659196</v>
      </c>
      <c r="U2886" s="373">
        <f>PPMT('Assumptions (T&amp;D)'!$C$20,Model!X$1,'Assumptions (T&amp;D)'!$C$23,Model!$T$2866)</f>
        <v>-0.1014049051</v>
      </c>
      <c r="V2886" s="373">
        <f>PPMT('Assumptions (T&amp;D)'!$C$20,Model!Y$1,'Assumptions (T&amp;D)'!$C$23,Model!$T$2866)</f>
        <v>-0.1062216381</v>
      </c>
      <c r="W2886" s="373">
        <f>PPMT('Assumptions (T&amp;D)'!$C$20,Model!Z$1,'Assumptions (T&amp;D)'!$C$23,Model!$T$2866)</f>
        <v>-0.1112671659</v>
      </c>
      <c r="X2886" s="373">
        <f>PPMT('Assumptions (T&amp;D)'!$C$20,Model!AA$1,'Assumptions (T&amp;D)'!$C$23,Model!$T$2866)</f>
        <v>-0.1165523563</v>
      </c>
      <c r="Y2886" s="373">
        <f>PPMT('Assumptions (T&amp;D)'!$C$20,Model!AB$1,'Assumptions (T&amp;D)'!$C$23,Model!$T$2866)</f>
        <v>-0.1220885932</v>
      </c>
      <c r="Z2886" s="373">
        <f>PPMT('Assumptions (T&amp;D)'!$C$20,Model!AC$1,'Assumptions (T&amp;D)'!$C$23,Model!$T$2866)</f>
        <v>-0.1278878014</v>
      </c>
      <c r="AA2886" s="373">
        <f>PPMT('Assumptions (T&amp;D)'!$C$20,Model!AD$1,'Assumptions (T&amp;D)'!$C$23,Model!$T$2866)</f>
        <v>-0.1339624719</v>
      </c>
      <c r="AB2886" s="373">
        <f>PPMT('Assumptions (T&amp;D)'!$C$20,Model!AE$1,'Assumptions (T&amp;D)'!$C$23,Model!$T$2866)</f>
        <v>-0.1403256893</v>
      </c>
      <c r="AC2886" s="373">
        <f>PPMT('Assumptions (T&amp;D)'!$C$20,Model!AF$1,'Assumptions (T&amp;D)'!$C$23,Model!$T$2866)</f>
        <v>-0.1469911596</v>
      </c>
      <c r="AD2886" s="373">
        <f>PPMT('Assumptions (T&amp;D)'!$C$20,Model!AG$1,'Assumptions (T&amp;D)'!$C$23,Model!$T$2866)</f>
        <v>-0.1539732397</v>
      </c>
      <c r="AE2886" s="373">
        <f>PPMT('Assumptions (T&amp;D)'!$C$20,Model!AH$1,'Assumptions (T&amp;D)'!$C$23,Model!$T$2866)</f>
        <v>-0.1612869685</v>
      </c>
      <c r="AF2886" s="373">
        <f>PPMT('Assumptions (T&amp;D)'!$C$20,Model!AI$1,'Assumptions (T&amp;D)'!$C$23,Model!$T$2866)</f>
        <v>-0.1689480996</v>
      </c>
      <c r="AG2886" s="373">
        <f>PPMT('Assumptions (T&amp;D)'!$C$20,Model!AJ$1,'Assumptions (T&amp;D)'!$C$23,Model!$T$2866)</f>
        <v>-0.1769731343</v>
      </c>
      <c r="AH2886" s="373">
        <f>PPMT('Assumptions (T&amp;D)'!$C$20,Model!AK$1,'Assumptions (T&amp;D)'!$C$23,Model!$T$2866)</f>
        <v>-0.1853793582</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-0.09802938929</v>
      </c>
      <c r="V2887" s="373">
        <f>PPMT('Assumptions (T&amp;D)'!$C$20,Model!X$1,'Assumptions (T&amp;D)'!$C$23,Model!$U$2866)</f>
        <v>-0.1026857853</v>
      </c>
      <c r="W2887" s="373">
        <f>PPMT('Assumptions (T&amp;D)'!$C$20,Model!Y$1,'Assumptions (T&amp;D)'!$C$23,Model!$U$2866)</f>
        <v>-0.1075633601</v>
      </c>
      <c r="X2887" s="373">
        <f>PPMT('Assumptions (T&amp;D)'!$C$20,Model!Z$1,'Assumptions (T&amp;D)'!$C$23,Model!$U$2866)</f>
        <v>-0.1126726197</v>
      </c>
      <c r="Y2887" s="373">
        <f>PPMT('Assumptions (T&amp;D)'!$C$20,Model!AA$1,'Assumptions (T&amp;D)'!$C$23,Model!$U$2866)</f>
        <v>-0.1180245691</v>
      </c>
      <c r="Z2887" s="373">
        <f>PPMT('Assumptions (T&amp;D)'!$C$20,Model!AB$1,'Assumptions (T&amp;D)'!$C$23,Model!$U$2866)</f>
        <v>-0.1236307362</v>
      </c>
      <c r="AA2887" s="373">
        <f>PPMT('Assumptions (T&amp;D)'!$C$20,Model!AC$1,'Assumptions (T&amp;D)'!$C$23,Model!$U$2866)</f>
        <v>-0.1295031961</v>
      </c>
      <c r="AB2887" s="373">
        <f>PPMT('Assumptions (T&amp;D)'!$C$20,Model!AD$1,'Assumptions (T&amp;D)'!$C$23,Model!$U$2866)</f>
        <v>-0.1356545979</v>
      </c>
      <c r="AC2887" s="373">
        <f>PPMT('Assumptions (T&amp;D)'!$C$20,Model!AE$1,'Assumptions (T&amp;D)'!$C$23,Model!$U$2866)</f>
        <v>-0.1420981913</v>
      </c>
      <c r="AD2887" s="373">
        <f>PPMT('Assumptions (T&amp;D)'!$C$20,Model!AF$1,'Assumptions (T&amp;D)'!$C$23,Model!$U$2866)</f>
        <v>-0.1488478554</v>
      </c>
      <c r="AE2887" s="373">
        <f>PPMT('Assumptions (T&amp;D)'!$C$20,Model!AG$1,'Assumptions (T&amp;D)'!$C$23,Model!$U$2866)</f>
        <v>-0.1559181286</v>
      </c>
      <c r="AF2887" s="373">
        <f>PPMT('Assumptions (T&amp;D)'!$C$20,Model!AH$1,'Assumptions (T&amp;D)'!$C$23,Model!$U$2866)</f>
        <v>-0.1633242397</v>
      </c>
      <c r="AG2887" s="373">
        <f>PPMT('Assumptions (T&amp;D)'!$C$20,Model!AI$1,'Assumptions (T&amp;D)'!$C$23,Model!$U$2866)</f>
        <v>-0.1710821411</v>
      </c>
      <c r="AH2887" s="373">
        <f>PPMT('Assumptions (T&amp;D)'!$C$20,Model!AJ$1,'Assumptions (T&amp;D)'!$C$23,Model!$U$2866)</f>
        <v>-0.1792085428</v>
      </c>
      <c r="AI2887" s="373">
        <f>PPMT('Assumptions (T&amp;D)'!$C$20,Model!AK$1,'Assumptions (T&amp;D)'!$C$23,Model!$U$2866)</f>
        <v>-0.1877209485</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-0.1016081297</v>
      </c>
      <c r="W2888" s="373">
        <f>PPMT('Assumptions (T&amp;D)'!$C$20,Model!X$1,'Assumptions (T&amp;D)'!$C$23,Model!$V$2866)</f>
        <v>-0.1064345158</v>
      </c>
      <c r="X2888" s="373">
        <f>PPMT('Assumptions (T&amp;D)'!$C$20,Model!Y$1,'Assumptions (T&amp;D)'!$C$23,Model!$V$2866)</f>
        <v>-0.1114901553</v>
      </c>
      <c r="Y2888" s="373">
        <f>PPMT('Assumptions (T&amp;D)'!$C$20,Model!Z$1,'Assumptions (T&amp;D)'!$C$23,Model!$V$2866)</f>
        <v>-0.1167859377</v>
      </c>
      <c r="Z2888" s="373">
        <f>PPMT('Assumptions (T&amp;D)'!$C$20,Model!AA$1,'Assumptions (T&amp;D)'!$C$23,Model!$V$2866)</f>
        <v>-0.1223332697</v>
      </c>
      <c r="AA2888" s="373">
        <f>PPMT('Assumptions (T&amp;D)'!$C$20,Model!AB$1,'Assumptions (T&amp;D)'!$C$23,Model!$V$2866)</f>
        <v>-0.1281441</v>
      </c>
      <c r="AB2888" s="373">
        <f>PPMT('Assumptions (T&amp;D)'!$C$20,Model!AC$1,'Assumptions (T&amp;D)'!$C$23,Model!$V$2866)</f>
        <v>-0.1342309448</v>
      </c>
      <c r="AC2888" s="373">
        <f>PPMT('Assumptions (T&amp;D)'!$C$20,Model!AD$1,'Assumptions (T&amp;D)'!$C$23,Model!$V$2866)</f>
        <v>-0.1406069147</v>
      </c>
      <c r="AD2888" s="373">
        <f>PPMT('Assumptions (T&amp;D)'!$C$20,Model!AE$1,'Assumptions (T&amp;D)'!$C$23,Model!$V$2866)</f>
        <v>-0.1472857431</v>
      </c>
      <c r="AE2888" s="373">
        <f>PPMT('Assumptions (T&amp;D)'!$C$20,Model!AF$1,'Assumptions (T&amp;D)'!$C$23,Model!$V$2866)</f>
        <v>-0.1542818159</v>
      </c>
      <c r="AF2888" s="373">
        <f>PPMT('Assumptions (T&amp;D)'!$C$20,Model!AG$1,'Assumptions (T&amp;D)'!$C$23,Model!$V$2866)</f>
        <v>-0.1616102022</v>
      </c>
      <c r="AG2888" s="373">
        <f>PPMT('Assumptions (T&amp;D)'!$C$20,Model!AH$1,'Assumptions (T&amp;D)'!$C$23,Model!$V$2866)</f>
        <v>-0.1692866868</v>
      </c>
      <c r="AH2888" s="373">
        <f>PPMT('Assumptions (T&amp;D)'!$C$20,Model!AI$1,'Assumptions (T&amp;D)'!$C$23,Model!$V$2866)</f>
        <v>-0.1773278044</v>
      </c>
      <c r="AI2888" s="373">
        <f>PPMT('Assumptions (T&amp;D)'!$C$20,Model!AJ$1,'Assumptions (T&amp;D)'!$C$23,Model!$V$2866)</f>
        <v>-0.1857508751</v>
      </c>
      <c r="AJ2888" s="373">
        <f>PPMT('Assumptions (T&amp;D)'!$C$20,Model!AK$1,'Assumptions (T&amp;D)'!$C$23,Model!$V$2866)</f>
        <v>-0.1945740417</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-0.103614684</v>
      </c>
      <c r="X2889" s="373">
        <f>PPMT('Assumptions (T&amp;D)'!$C$20,Model!X$1,'Assumptions (T&amp;D)'!$C$23,Model!$W$2866)</f>
        <v>-0.1085363815</v>
      </c>
      <c r="Y2889" s="373">
        <f>PPMT('Assumptions (T&amp;D)'!$C$20,Model!Y$1,'Assumptions (T&amp;D)'!$C$23,Model!$W$2866)</f>
        <v>-0.1136918596</v>
      </c>
      <c r="Z2889" s="373">
        <f>PPMT('Assumptions (T&amp;D)'!$C$20,Model!Z$1,'Assumptions (T&amp;D)'!$C$23,Model!$W$2866)</f>
        <v>-0.1190922229</v>
      </c>
      <c r="AA2889" s="373">
        <f>PPMT('Assumptions (T&amp;D)'!$C$20,Model!AA$1,'Assumptions (T&amp;D)'!$C$23,Model!$W$2866)</f>
        <v>-0.1247491035</v>
      </c>
      <c r="AB2889" s="373">
        <f>PPMT('Assumptions (T&amp;D)'!$C$20,Model!AB$1,'Assumptions (T&amp;D)'!$C$23,Model!$W$2866)</f>
        <v>-0.1306746859</v>
      </c>
      <c r="AC2889" s="373">
        <f>PPMT('Assumptions (T&amp;D)'!$C$20,Model!AC$1,'Assumptions (T&amp;D)'!$C$23,Model!$W$2866)</f>
        <v>-0.1368817335</v>
      </c>
      <c r="AD2889" s="373">
        <f>PPMT('Assumptions (T&amp;D)'!$C$20,Model!AD$1,'Assumptions (T&amp;D)'!$C$23,Model!$W$2866)</f>
        <v>-0.1433836159</v>
      </c>
      <c r="AE2889" s="373">
        <f>PPMT('Assumptions (T&amp;D)'!$C$20,Model!AE$1,'Assumptions (T&amp;D)'!$C$23,Model!$W$2866)</f>
        <v>-0.1501943376</v>
      </c>
      <c r="AF2889" s="373">
        <f>PPMT('Assumptions (T&amp;D)'!$C$20,Model!AF$1,'Assumptions (T&amp;D)'!$C$23,Model!$W$2866)</f>
        <v>-0.1573285686</v>
      </c>
      <c r="AG2889" s="373">
        <f>PPMT('Assumptions (T&amp;D)'!$C$20,Model!AG$1,'Assumptions (T&amp;D)'!$C$23,Model!$W$2866)</f>
        <v>-0.1648016757</v>
      </c>
      <c r="AH2889" s="373">
        <f>PPMT('Assumptions (T&amp;D)'!$C$20,Model!AH$1,'Assumptions (T&amp;D)'!$C$23,Model!$W$2866)</f>
        <v>-0.1726297552</v>
      </c>
      <c r="AI2889" s="373">
        <f>PPMT('Assumptions (T&amp;D)'!$C$20,Model!AI$1,'Assumptions (T&amp;D)'!$C$23,Model!$W$2866)</f>
        <v>-0.1808296686</v>
      </c>
      <c r="AJ2889" s="373">
        <f>PPMT('Assumptions (T&amp;D)'!$C$20,Model!AJ$1,'Assumptions (T&amp;D)'!$C$23,Model!$W$2866)</f>
        <v>-0.1894190779</v>
      </c>
      <c r="AK2889" s="373">
        <f>PPMT('Assumptions (T&amp;D)'!$C$20,Model!AK$1,'Assumptions (T&amp;D)'!$C$23,Model!$W$2866)</f>
        <v>-0.1984164841</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-0.1074104421</v>
      </c>
      <c r="Y2890" s="373">
        <f>PPMT('Assumptions (T&amp;D)'!$C$20,Model!X$1,'Assumptions (T&amp;D)'!$C$23,Model!$X$2866)</f>
        <v>-0.112512438</v>
      </c>
      <c r="Z2890" s="373">
        <f>PPMT('Assumptions (T&amp;D)'!$C$20,Model!Y$1,'Assumptions (T&amp;D)'!$C$23,Model!$X$2866)</f>
        <v>-0.1178567789</v>
      </c>
      <c r="AA2890" s="373">
        <f>PPMT('Assumptions (T&amp;D)'!$C$20,Model!Z$1,'Assumptions (T&amp;D)'!$C$23,Model!$X$2866)</f>
        <v>-0.1234549759</v>
      </c>
      <c r="AB2890" s="373">
        <f>PPMT('Assumptions (T&amp;D)'!$C$20,Model!AA$1,'Assumptions (T&amp;D)'!$C$23,Model!$X$2866)</f>
        <v>-0.1293190872</v>
      </c>
      <c r="AC2890" s="373">
        <f>PPMT('Assumptions (T&amp;D)'!$C$20,Model!AB$1,'Assumptions (T&amp;D)'!$C$23,Model!$X$2866)</f>
        <v>-0.1354617438</v>
      </c>
      <c r="AD2890" s="373">
        <f>PPMT('Assumptions (T&amp;D)'!$C$20,Model!AC$1,'Assumptions (T&amp;D)'!$C$23,Model!$X$2866)</f>
        <v>-0.1418961767</v>
      </c>
      <c r="AE2890" s="373">
        <f>PPMT('Assumptions (T&amp;D)'!$C$20,Model!AD$1,'Assumptions (T&amp;D)'!$C$23,Model!$X$2866)</f>
        <v>-0.1486362451</v>
      </c>
      <c r="AF2890" s="373">
        <f>PPMT('Assumptions (T&amp;D)'!$C$20,Model!AE$1,'Assumptions (T&amp;D)'!$C$23,Model!$X$2866)</f>
        <v>-0.1556964667</v>
      </c>
      <c r="AG2890" s="373">
        <f>PPMT('Assumptions (T&amp;D)'!$C$20,Model!AF$1,'Assumptions (T&amp;D)'!$C$23,Model!$X$2866)</f>
        <v>-0.1630920489</v>
      </c>
      <c r="AH2890" s="373">
        <f>PPMT('Assumptions (T&amp;D)'!$C$20,Model!AG$1,'Assumptions (T&amp;D)'!$C$23,Model!$X$2866)</f>
        <v>-0.1708389212</v>
      </c>
      <c r="AI2890" s="373">
        <f>PPMT('Assumptions (T&amp;D)'!$C$20,Model!AH$1,'Assumptions (T&amp;D)'!$C$23,Model!$X$2866)</f>
        <v>-0.17895377</v>
      </c>
      <c r="AJ2890" s="373">
        <f>PPMT('Assumptions (T&amp;D)'!$C$20,Model!AI$1,'Assumptions (T&amp;D)'!$C$23,Model!$X$2866)</f>
        <v>-0.187454074</v>
      </c>
      <c r="AK2890" s="373">
        <f>PPMT('Assumptions (T&amp;D)'!$C$20,Model!AJ$1,'Assumptions (T&amp;D)'!$C$23,Model!$X$2866)</f>
        <v>-0.1963581426</v>
      </c>
      <c r="AL2890" s="373">
        <f>PPMT('Assumptions (T&amp;D)'!$C$20,Model!AK$1,'Assumptions (T&amp;D)'!$C$23,Model!$X$2866)</f>
        <v>-0.2056851543</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-0.1104236448</v>
      </c>
      <c r="Z2891" s="373">
        <f>PPMT('Assumptions (T&amp;D)'!$C$20,Model!X$1,'Assumptions (T&amp;D)'!$C$23,Model!$Y$2866)</f>
        <v>-0.1156687679</v>
      </c>
      <c r="AA2891" s="373">
        <f>PPMT('Assumptions (T&amp;D)'!$C$20,Model!Y$1,'Assumptions (T&amp;D)'!$C$23,Model!$Y$2866)</f>
        <v>-0.1211630344</v>
      </c>
      <c r="AB2891" s="373">
        <f>PPMT('Assumptions (T&amp;D)'!$C$20,Model!Z$1,'Assumptions (T&amp;D)'!$C$23,Model!$Y$2866)</f>
        <v>-0.1269182785</v>
      </c>
      <c r="AC2891" s="373">
        <f>PPMT('Assumptions (T&amp;D)'!$C$20,Model!AA$1,'Assumptions (T&amp;D)'!$C$23,Model!$Y$2866)</f>
        <v>-0.1329468967</v>
      </c>
      <c r="AD2891" s="373">
        <f>PPMT('Assumptions (T&amp;D)'!$C$20,Model!AB$1,'Assumptions (T&amp;D)'!$C$23,Model!$Y$2866)</f>
        <v>-0.1392618743</v>
      </c>
      <c r="AE2891" s="373">
        <f>PPMT('Assumptions (T&amp;D)'!$C$20,Model!AC$1,'Assumptions (T&amp;D)'!$C$23,Model!$Y$2866)</f>
        <v>-0.1458768134</v>
      </c>
      <c r="AF2891" s="373">
        <f>PPMT('Assumptions (T&amp;D)'!$C$20,Model!AD$1,'Assumptions (T&amp;D)'!$C$23,Model!$Y$2866)</f>
        <v>-0.152805962</v>
      </c>
      <c r="AG2891" s="373">
        <f>PPMT('Assumptions (T&amp;D)'!$C$20,Model!AE$1,'Assumptions (T&amp;D)'!$C$23,Model!$Y$2866)</f>
        <v>-0.1600642452</v>
      </c>
      <c r="AH2891" s="373">
        <f>PPMT('Assumptions (T&amp;D)'!$C$20,Model!AF$1,'Assumptions (T&amp;D)'!$C$23,Model!$Y$2866)</f>
        <v>-0.1676672968</v>
      </c>
      <c r="AI2891" s="373">
        <f>PPMT('Assumptions (T&amp;D)'!$C$20,Model!AG$1,'Assumptions (T&amp;D)'!$C$23,Model!$Y$2866)</f>
        <v>-0.1756314934</v>
      </c>
      <c r="AJ2891" s="373">
        <f>PPMT('Assumptions (T&amp;D)'!$C$20,Model!AH$1,'Assumptions (T&amp;D)'!$C$23,Model!$Y$2866)</f>
        <v>-0.1839739894</v>
      </c>
      <c r="AK2891" s="373">
        <f>PPMT('Assumptions (T&amp;D)'!$C$20,Model!AI$1,'Assumptions (T&amp;D)'!$C$23,Model!$Y$2866)</f>
        <v>-0.1927127539</v>
      </c>
      <c r="AL2891" s="373">
        <f>PPMT('Assumptions (T&amp;D)'!$C$20,Model!AJ$1,'Assumptions (T&amp;D)'!$C$23,Model!$Y$2866)</f>
        <v>-0.2018666097</v>
      </c>
      <c r="AM2891" s="373">
        <f>PPMT('Assumptions (T&amp;D)'!$C$20,Model!AK$1,'Assumptions (T&amp;D)'!$C$23,Model!$Y$2866)</f>
        <v>-0.2114552736</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-0.1135139686</v>
      </c>
      <c r="AA2892" s="373">
        <f>PPMT('Assumptions (T&amp;D)'!$C$20,Model!X$1,'Assumptions (T&amp;D)'!$C$23,Model!$Z$2866)</f>
        <v>-0.1189058821</v>
      </c>
      <c r="AB2892" s="373">
        <f>PPMT('Assumptions (T&amp;D)'!$C$20,Model!Y$1,'Assumptions (T&amp;D)'!$C$23,Model!$Z$2866)</f>
        <v>-0.1245539115</v>
      </c>
      <c r="AC2892" s="373">
        <f>PPMT('Assumptions (T&amp;D)'!$C$20,Model!Z$1,'Assumptions (T&amp;D)'!$C$23,Model!$Z$2866)</f>
        <v>-0.1304702223</v>
      </c>
      <c r="AD2892" s="373">
        <f>PPMT('Assumptions (T&amp;D)'!$C$20,Model!AA$1,'Assumptions (T&amp;D)'!$C$23,Model!$Z$2866)</f>
        <v>-0.1366675578</v>
      </c>
      <c r="AE2892" s="373">
        <f>PPMT('Assumptions (T&amp;D)'!$C$20,Model!AB$1,'Assumptions (T&amp;D)'!$C$23,Model!$Z$2866)</f>
        <v>-0.1431592668</v>
      </c>
      <c r="AF2892" s="373">
        <f>PPMT('Assumptions (T&amp;D)'!$C$20,Model!AC$1,'Assumptions (T&amp;D)'!$C$23,Model!$Z$2866)</f>
        <v>-0.149959332</v>
      </c>
      <c r="AG2892" s="373">
        <f>PPMT('Assumptions (T&amp;D)'!$C$20,Model!AD$1,'Assumptions (T&amp;D)'!$C$23,Model!$Z$2866)</f>
        <v>-0.1570824003</v>
      </c>
      <c r="AH2892" s="373">
        <f>PPMT('Assumptions (T&amp;D)'!$C$20,Model!AE$1,'Assumptions (T&amp;D)'!$C$23,Model!$Z$2866)</f>
        <v>-0.1645438143</v>
      </c>
      <c r="AI2892" s="373">
        <f>PPMT('Assumptions (T&amp;D)'!$C$20,Model!AF$1,'Assumptions (T&amp;D)'!$C$23,Model!$Z$2866)</f>
        <v>-0.1723596455</v>
      </c>
      <c r="AJ2892" s="373">
        <f>PPMT('Assumptions (T&amp;D)'!$C$20,Model!AG$1,'Assumptions (T&amp;D)'!$C$23,Model!$Z$2866)</f>
        <v>-0.1805467286</v>
      </c>
      <c r="AK2892" s="373">
        <f>PPMT('Assumptions (T&amp;D)'!$C$20,Model!AH$1,'Assumptions (T&amp;D)'!$C$23,Model!$Z$2866)</f>
        <v>-0.1891226983</v>
      </c>
      <c r="AL2892" s="373">
        <f>PPMT('Assumptions (T&amp;D)'!$C$20,Model!AI$1,'Assumptions (T&amp;D)'!$C$23,Model!$Z$2866)</f>
        <v>-0.1981060264</v>
      </c>
      <c r="AM2892" s="373">
        <f>PPMT('Assumptions (T&amp;D)'!$C$20,Model!AJ$1,'Assumptions (T&amp;D)'!$C$23,Model!$Z$2866)</f>
        <v>-0.2075160627</v>
      </c>
      <c r="AN2892" s="373">
        <f>PPMT('Assumptions (T&amp;D)'!$C$20,Model!AK$1,'Assumptions (T&amp;D)'!$C$23,Model!$Z$2866)</f>
        <v>-0.2173730756</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-0.1166832844</v>
      </c>
      <c r="AB2893" s="373">
        <f>PPMT('Assumptions (T&amp;D)'!$C$20,Model!X$1,'Assumptions (T&amp;D)'!$C$23,Model!$AA$2866)</f>
        <v>-0.1222257404</v>
      </c>
      <c r="AC2893" s="373">
        <f>PPMT('Assumptions (T&amp;D)'!$C$20,Model!Y$1,'Assumptions (T&amp;D)'!$C$23,Model!$AA$2866)</f>
        <v>-0.1280314631</v>
      </c>
      <c r="AD2893" s="373">
        <f>PPMT('Assumptions (T&amp;D)'!$C$20,Model!Z$1,'Assumptions (T&amp;D)'!$C$23,Model!$AA$2866)</f>
        <v>-0.1341129575</v>
      </c>
      <c r="AE2893" s="373">
        <f>PPMT('Assumptions (T&amp;D)'!$C$20,Model!AA$1,'Assumptions (T&amp;D)'!$C$23,Model!$AA$2866)</f>
        <v>-0.140483323</v>
      </c>
      <c r="AF2893" s="373">
        <f>PPMT('Assumptions (T&amp;D)'!$C$20,Model!AB$1,'Assumptions (T&amp;D)'!$C$23,Model!$AA$2866)</f>
        <v>-0.1471562809</v>
      </c>
      <c r="AG2893" s="373">
        <f>PPMT('Assumptions (T&amp;D)'!$C$20,Model!AC$1,'Assumptions (T&amp;D)'!$C$23,Model!$AA$2866)</f>
        <v>-0.1541462042</v>
      </c>
      <c r="AH2893" s="373">
        <f>PPMT('Assumptions (T&amp;D)'!$C$20,Model!AD$1,'Assumptions (T&amp;D)'!$C$23,Model!$AA$2866)</f>
        <v>-0.1614681489</v>
      </c>
      <c r="AI2893" s="373">
        <f>PPMT('Assumptions (T&amp;D)'!$C$20,Model!AE$1,'Assumptions (T&amp;D)'!$C$23,Model!$AA$2866)</f>
        <v>-0.169137886</v>
      </c>
      <c r="AJ2893" s="373">
        <f>PPMT('Assumptions (T&amp;D)'!$C$20,Model!AF$1,'Assumptions (T&amp;D)'!$C$23,Model!$AA$2866)</f>
        <v>-0.1771719356</v>
      </c>
      <c r="AK2893" s="373">
        <f>PPMT('Assumptions (T&amp;D)'!$C$20,Model!AG$1,'Assumptions (T&amp;D)'!$C$23,Model!$AA$2866)</f>
        <v>-0.1855876025</v>
      </c>
      <c r="AL2893" s="373">
        <f>PPMT('Assumptions (T&amp;D)'!$C$20,Model!AH$1,'Assumptions (T&amp;D)'!$C$23,Model!$AA$2866)</f>
        <v>-0.1944030136</v>
      </c>
      <c r="AM2893" s="373">
        <f>PPMT('Assumptions (T&amp;D)'!$C$20,Model!AI$1,'Assumptions (T&amp;D)'!$C$23,Model!$AA$2866)</f>
        <v>-0.2036371568</v>
      </c>
      <c r="AN2893" s="373">
        <f>PPMT('Assumptions (T&amp;D)'!$C$20,Model!AJ$1,'Assumptions (T&amp;D)'!$C$23,Model!$AA$2866)</f>
        <v>-0.2133099217</v>
      </c>
      <c r="AO2893" s="373">
        <f>PPMT('Assumptions (T&amp;D)'!$C$20,Model!AK$1,'Assumptions (T&amp;D)'!$C$23,Model!$AA$2866)</f>
        <v>-0.223442143</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-0.1199335068</v>
      </c>
      <c r="AC2894" s="373">
        <f>PPMT('Assumptions (T&amp;D)'!$C$20,Model!X$1,'Assumptions (T&amp;D)'!$C$23,Model!$AB$2866)</f>
        <v>-0.1256303484</v>
      </c>
      <c r="AD2894" s="373">
        <f>PPMT('Assumptions (T&amp;D)'!$C$20,Model!Y$1,'Assumptions (T&amp;D)'!$C$23,Model!$AB$2866)</f>
        <v>-0.13159779</v>
      </c>
      <c r="AE2894" s="373">
        <f>PPMT('Assumptions (T&amp;D)'!$C$20,Model!Z$1,'Assumptions (T&amp;D)'!$C$23,Model!$AB$2866)</f>
        <v>-0.137848685</v>
      </c>
      <c r="AF2894" s="373">
        <f>PPMT('Assumptions (T&amp;D)'!$C$20,Model!AA$1,'Assumptions (T&amp;D)'!$C$23,Model!$AB$2866)</f>
        <v>-0.1443964975</v>
      </c>
      <c r="AG2894" s="373">
        <f>PPMT('Assumptions (T&amp;D)'!$C$20,Model!AB$1,'Assumptions (T&amp;D)'!$C$23,Model!$AB$2866)</f>
        <v>-0.1512553311</v>
      </c>
      <c r="AH2894" s="373">
        <f>PPMT('Assumptions (T&amp;D)'!$C$20,Model!AC$1,'Assumptions (T&amp;D)'!$C$23,Model!$AB$2866)</f>
        <v>-0.1584399594</v>
      </c>
      <c r="AI2894" s="373">
        <f>PPMT('Assumptions (T&amp;D)'!$C$20,Model!AD$1,'Assumptions (T&amp;D)'!$C$23,Model!$AB$2866)</f>
        <v>-0.1659658574</v>
      </c>
      <c r="AJ2894" s="373">
        <f>PPMT('Assumptions (T&amp;D)'!$C$20,Model!AE$1,'Assumptions (T&amp;D)'!$C$23,Model!$AB$2866)</f>
        <v>-0.1738492357</v>
      </c>
      <c r="AK2894" s="373">
        <f>PPMT('Assumptions (T&amp;D)'!$C$20,Model!AF$1,'Assumptions (T&amp;D)'!$C$23,Model!$AB$2866)</f>
        <v>-0.1821070744</v>
      </c>
      <c r="AL2894" s="373">
        <f>PPMT('Assumptions (T&amp;D)'!$C$20,Model!AG$1,'Assumptions (T&amp;D)'!$C$23,Model!$AB$2866)</f>
        <v>-0.1907571604</v>
      </c>
      <c r="AM2894" s="373">
        <f>PPMT('Assumptions (T&amp;D)'!$C$20,Model!AH$1,'Assumptions (T&amp;D)'!$C$23,Model!$AB$2866)</f>
        <v>-0.1998181255</v>
      </c>
      <c r="AN2894" s="373">
        <f>PPMT('Assumptions (T&amp;D)'!$C$20,Model!AI$1,'Assumptions (T&amp;D)'!$C$23,Model!$AB$2866)</f>
        <v>-0.2093094865</v>
      </c>
      <c r="AO2894" s="373">
        <f>PPMT('Assumptions (T&amp;D)'!$C$20,Model!AJ$1,'Assumptions (T&amp;D)'!$C$23,Model!$AB$2866)</f>
        <v>-0.2192516871</v>
      </c>
      <c r="AP2894" s="373">
        <f>PPMT('Assumptions (T&amp;D)'!$C$20,Model!AK$1,'Assumptions (T&amp;D)'!$C$23,Model!$AB$2866)</f>
        <v>-0.2296661422</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-0.1232665955</v>
      </c>
      <c r="AD2895" s="373">
        <f>PPMT('Assumptions (T&amp;D)'!$C$20,Model!X$1,'Assumptions (T&amp;D)'!$C$23,Model!$AC$2866)</f>
        <v>-0.1291217587</v>
      </c>
      <c r="AE2895" s="373">
        <f>PPMT('Assumptions (T&amp;D)'!$C$20,Model!Y$1,'Assumptions (T&amp;D)'!$C$23,Model!$AC$2866)</f>
        <v>-0.1352550423</v>
      </c>
      <c r="AF2895" s="373">
        <f>PPMT('Assumptions (T&amp;D)'!$C$20,Model!Z$1,'Assumptions (T&amp;D)'!$C$23,Model!$AC$2866)</f>
        <v>-0.1416796568</v>
      </c>
      <c r="AG2895" s="373">
        <f>PPMT('Assumptions (T&amp;D)'!$C$20,Model!AA$1,'Assumptions (T&amp;D)'!$C$23,Model!$AC$2866)</f>
        <v>-0.1484094405</v>
      </c>
      <c r="AH2895" s="373">
        <f>PPMT('Assumptions (T&amp;D)'!$C$20,Model!AB$1,'Assumptions (T&amp;D)'!$C$23,Model!$AC$2866)</f>
        <v>-0.1554588889</v>
      </c>
      <c r="AI2895" s="373">
        <f>PPMT('Assumptions (T&amp;D)'!$C$20,Model!AC$1,'Assumptions (T&amp;D)'!$C$23,Model!$AC$2866)</f>
        <v>-0.1628431861</v>
      </c>
      <c r="AJ2895" s="373">
        <f>PPMT('Assumptions (T&amp;D)'!$C$20,Model!AD$1,'Assumptions (T&amp;D)'!$C$23,Model!$AC$2866)</f>
        <v>-0.1705782375</v>
      </c>
      <c r="AK2895" s="373">
        <f>PPMT('Assumptions (T&amp;D)'!$C$20,Model!AE$1,'Assumptions (T&amp;D)'!$C$23,Model!$AC$2866)</f>
        <v>-0.1786807038</v>
      </c>
      <c r="AL2895" s="373">
        <f>PPMT('Assumptions (T&amp;D)'!$C$20,Model!AF$1,'Assumptions (T&amp;D)'!$C$23,Model!$AC$2866)</f>
        <v>-0.1871680372</v>
      </c>
      <c r="AM2895" s="373">
        <f>PPMT('Assumptions (T&amp;D)'!$C$20,Model!AG$1,'Assumptions (T&amp;D)'!$C$23,Model!$AC$2866)</f>
        <v>-0.196058519</v>
      </c>
      <c r="AN2895" s="373">
        <f>PPMT('Assumptions (T&amp;D)'!$C$20,Model!AH$1,'Assumptions (T&amp;D)'!$C$23,Model!$AC$2866)</f>
        <v>-0.2053712986</v>
      </c>
      <c r="AO2895" s="373">
        <f>PPMT('Assumptions (T&amp;D)'!$C$20,Model!AI$1,'Assumptions (T&amp;D)'!$C$23,Model!$AC$2866)</f>
        <v>-0.2151264353</v>
      </c>
      <c r="AP2895" s="373">
        <f>PPMT('Assumptions (T&amp;D)'!$C$20,Model!AJ$1,'Assumptions (T&amp;D)'!$C$23,Model!$AC$2866)</f>
        <v>-0.225344941</v>
      </c>
      <c r="AQ2895" s="373">
        <f>PPMT('Assumptions (T&amp;D)'!$C$20,Model!AK$1,'Assumptions (T&amp;D)'!$C$23,Model!$AC$2866)</f>
        <v>-0.2360488257</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-0.1266845556</v>
      </c>
      <c r="AE2896" s="373">
        <f>PPMT('Assumptions (T&amp;D)'!$C$20,Model!X$1,'Assumptions (T&amp;D)'!$C$23,Model!$AD$2866)</f>
        <v>-0.132702072</v>
      </c>
      <c r="AF2896" s="373">
        <f>PPMT('Assumptions (T&amp;D)'!$C$20,Model!Y$1,'Assumptions (T&amp;D)'!$C$23,Model!$AD$2866)</f>
        <v>-0.1390054204</v>
      </c>
      <c r="AG2896" s="373">
        <f>PPMT('Assumptions (T&amp;D)'!$C$20,Model!Z$1,'Assumptions (T&amp;D)'!$C$23,Model!$AD$2866)</f>
        <v>-0.1456081779</v>
      </c>
      <c r="AH2896" s="373">
        <f>PPMT('Assumptions (T&amp;D)'!$C$20,Model!AA$1,'Assumptions (T&amp;D)'!$C$23,Model!$AD$2866)</f>
        <v>-0.1525245664</v>
      </c>
      <c r="AI2896" s="373">
        <f>PPMT('Assumptions (T&amp;D)'!$C$20,Model!AB$1,'Assumptions (T&amp;D)'!$C$23,Model!$AD$2866)</f>
        <v>-0.1597694833</v>
      </c>
      <c r="AJ2896" s="373">
        <f>PPMT('Assumptions (T&amp;D)'!$C$20,Model!AC$1,'Assumptions (T&amp;D)'!$C$23,Model!$AD$2866)</f>
        <v>-0.1673585337</v>
      </c>
      <c r="AK2896" s="373">
        <f>PPMT('Assumptions (T&amp;D)'!$C$20,Model!AD$1,'Assumptions (T&amp;D)'!$C$23,Model!$AD$2866)</f>
        <v>-0.1753080641</v>
      </c>
      <c r="AL2896" s="373">
        <f>PPMT('Assumptions (T&amp;D)'!$C$20,Model!AE$1,'Assumptions (T&amp;D)'!$C$23,Model!$AD$2866)</f>
        <v>-0.1836351971</v>
      </c>
      <c r="AM2896" s="373">
        <f>PPMT('Assumptions (T&amp;D)'!$C$20,Model!AF$1,'Assumptions (T&amp;D)'!$C$23,Model!$AD$2866)</f>
        <v>-0.192357869</v>
      </c>
      <c r="AN2896" s="373">
        <f>PPMT('Assumptions (T&amp;D)'!$C$20,Model!AG$1,'Assumptions (T&amp;D)'!$C$23,Model!$AD$2866)</f>
        <v>-0.2014948677</v>
      </c>
      <c r="AO2896" s="373">
        <f>PPMT('Assumptions (T&amp;D)'!$C$20,Model!AH$1,'Assumptions (T&amp;D)'!$C$23,Model!$AD$2866)</f>
        <v>-0.211065874</v>
      </c>
      <c r="AP2896" s="373">
        <f>PPMT('Assumptions (T&amp;D)'!$C$20,Model!AI$1,'Assumptions (T&amp;D)'!$C$23,Model!$AD$2866)</f>
        <v>-0.221091503</v>
      </c>
      <c r="AQ2896" s="373">
        <f>PPMT('Assumptions (T&amp;D)'!$C$20,Model!AJ$1,'Assumptions (T&amp;D)'!$C$23,Model!$AD$2866)</f>
        <v>-0.2315933494</v>
      </c>
      <c r="AR2896" s="373">
        <f>PPMT('Assumptions (T&amp;D)'!$C$20,Model!AK$1,'Assumptions (T&amp;D)'!$C$23,Model!$AD$2866)</f>
        <v>-0.2425940335</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-0.1301894395</v>
      </c>
      <c r="AF2897" s="373">
        <f>PPMT('Assumptions (T&amp;D)'!$C$20,Model!X$1,'Assumptions (T&amp;D)'!$C$23,Model!$AE$2866)</f>
        <v>-0.1363734379</v>
      </c>
      <c r="AG2897" s="373">
        <f>PPMT('Assumptions (T&amp;D)'!$C$20,Model!Y$1,'Assumptions (T&amp;D)'!$C$23,Model!$AE$2866)</f>
        <v>-0.1428511762</v>
      </c>
      <c r="AH2897" s="373">
        <f>PPMT('Assumptions (T&amp;D)'!$C$20,Model!Z$1,'Assumptions (T&amp;D)'!$C$23,Model!$AE$2866)</f>
        <v>-0.1496366071</v>
      </c>
      <c r="AI2897" s="373">
        <f>PPMT('Assumptions (T&amp;D)'!$C$20,Model!AA$1,'Assumptions (T&amp;D)'!$C$23,Model!$AE$2866)</f>
        <v>-0.1567443459</v>
      </c>
      <c r="AJ2897" s="373">
        <f>PPMT('Assumptions (T&amp;D)'!$C$20,Model!AB$1,'Assumptions (T&amp;D)'!$C$23,Model!$AE$2866)</f>
        <v>-0.1641897023</v>
      </c>
      <c r="AK2897" s="373">
        <f>PPMT('Assumptions (T&amp;D)'!$C$20,Model!AC$1,'Assumptions (T&amp;D)'!$C$23,Model!$AE$2866)</f>
        <v>-0.1719887132</v>
      </c>
      <c r="AL2897" s="373">
        <f>PPMT('Assumptions (T&amp;D)'!$C$20,Model!AD$1,'Assumptions (T&amp;D)'!$C$23,Model!$AE$2866)</f>
        <v>-0.1801581771</v>
      </c>
      <c r="AM2897" s="373">
        <f>PPMT('Assumptions (T&amp;D)'!$C$20,Model!AE$1,'Assumptions (T&amp;D)'!$C$23,Model!$AE$2866)</f>
        <v>-0.1887156905</v>
      </c>
      <c r="AN2897" s="373">
        <f>PPMT('Assumptions (T&amp;D)'!$C$20,Model!AF$1,'Assumptions (T&amp;D)'!$C$23,Model!$AE$2866)</f>
        <v>-0.1976796858</v>
      </c>
      <c r="AO2897" s="373">
        <f>PPMT('Assumptions (T&amp;D)'!$C$20,Model!AG$1,'Assumptions (T&amp;D)'!$C$23,Model!$AE$2866)</f>
        <v>-0.2070694709</v>
      </c>
      <c r="AP2897" s="373">
        <f>PPMT('Assumptions (T&amp;D)'!$C$20,Model!AH$1,'Assumptions (T&amp;D)'!$C$23,Model!$AE$2866)</f>
        <v>-0.2169052707</v>
      </c>
      <c r="AQ2897" s="373">
        <f>PPMT('Assumptions (T&amp;D)'!$C$20,Model!AI$1,'Assumptions (T&amp;D)'!$C$23,Model!$AE$2866)</f>
        <v>-0.2272082711</v>
      </c>
      <c r="AR2897" s="373">
        <f>PPMT('Assumptions (T&amp;D)'!$C$20,Model!AJ$1,'Assumptions (T&amp;D)'!$C$23,Model!$AE$2866)</f>
        <v>-0.238000664</v>
      </c>
      <c r="AS2897" s="373">
        <f>PPMT('Assumptions (T&amp;D)'!$C$20,Model!AK$1,'Assumptions (T&amp;D)'!$C$23,Model!$AE$2866)</f>
        <v>-0.2493056955</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-0.1337833474</v>
      </c>
      <c r="AG2898" s="373">
        <f>PPMT('Assumptions (T&amp;D)'!$C$20,Model!X$1,'Assumptions (T&amp;D)'!$C$23,Model!$AF$2866)</f>
        <v>-0.1401380564</v>
      </c>
      <c r="AH2898" s="373">
        <f>PPMT('Assumptions (T&amp;D)'!$C$20,Model!Y$1,'Assumptions (T&amp;D)'!$C$23,Model!$AF$2866)</f>
        <v>-0.1467946141</v>
      </c>
      <c r="AI2898" s="373">
        <f>PPMT('Assumptions (T&amp;D)'!$C$20,Model!Z$1,'Assumptions (T&amp;D)'!$C$23,Model!$AF$2866)</f>
        <v>-0.1537673582</v>
      </c>
      <c r="AJ2898" s="373">
        <f>PPMT('Assumptions (T&amp;D)'!$C$20,Model!AA$1,'Assumptions (T&amp;D)'!$C$23,Model!$AF$2866)</f>
        <v>-0.1610713078</v>
      </c>
      <c r="AK2898" s="373">
        <f>PPMT('Assumptions (T&amp;D)'!$C$20,Model!AB$1,'Assumptions (T&amp;D)'!$C$23,Model!$AF$2866)</f>
        <v>-0.1687221949</v>
      </c>
      <c r="AL2898" s="373">
        <f>PPMT('Assumptions (T&amp;D)'!$C$20,Model!AC$1,'Assumptions (T&amp;D)'!$C$23,Model!$AF$2866)</f>
        <v>-0.1767364991</v>
      </c>
      <c r="AM2898" s="373">
        <f>PPMT('Assumptions (T&amp;D)'!$C$20,Model!AD$1,'Assumptions (T&amp;D)'!$C$23,Model!$AF$2866)</f>
        <v>-0.1851314828</v>
      </c>
      <c r="AN2898" s="373">
        <f>PPMT('Assumptions (T&amp;D)'!$C$20,Model!AE$1,'Assumptions (T&amp;D)'!$C$23,Model!$AF$2866)</f>
        <v>-0.1939252283</v>
      </c>
      <c r="AO2898" s="373">
        <f>PPMT('Assumptions (T&amp;D)'!$C$20,Model!AF$1,'Assumptions (T&amp;D)'!$C$23,Model!$AF$2866)</f>
        <v>-0.2031366766</v>
      </c>
      <c r="AP2898" s="373">
        <f>PPMT('Assumptions (T&amp;D)'!$C$20,Model!AG$1,'Assumptions (T&amp;D)'!$C$23,Model!$AF$2866)</f>
        <v>-0.2127856688</v>
      </c>
      <c r="AQ2898" s="373">
        <f>PPMT('Assumptions (T&amp;D)'!$C$20,Model!AH$1,'Assumptions (T&amp;D)'!$C$23,Model!$AF$2866)</f>
        <v>-0.222892988</v>
      </c>
      <c r="AR2898" s="373">
        <f>PPMT('Assumptions (T&amp;D)'!$C$20,Model!AI$1,'Assumptions (T&amp;D)'!$C$23,Model!$AF$2866)</f>
        <v>-0.2334804049</v>
      </c>
      <c r="AS2898" s="373">
        <f>PPMT('Assumptions (T&amp;D)'!$C$20,Model!AJ$1,'Assumptions (T&amp;D)'!$C$23,Model!$AF$2866)</f>
        <v>-0.2445707242</v>
      </c>
      <c r="AT2898" s="373">
        <f>PPMT('Assumptions (T&amp;D)'!$C$20,Model!AK$1,'Assumptions (T&amp;D)'!$C$23,Model!$AF$2866)</f>
        <v>-0.2561878336</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-0.1374684284</v>
      </c>
      <c r="AH2899" s="373">
        <f>PPMT('Assumptions (T&amp;D)'!$C$20,Model!X$1,'Assumptions (T&amp;D)'!$C$23,Model!$AG$2866)</f>
        <v>-0.1439981788</v>
      </c>
      <c r="AI2899" s="373">
        <f>PPMT('Assumptions (T&amp;D)'!$C$20,Model!Y$1,'Assumptions (T&amp;D)'!$C$23,Model!$AG$2866)</f>
        <v>-0.1508380923</v>
      </c>
      <c r="AJ2899" s="373">
        <f>PPMT('Assumptions (T&amp;D)'!$C$20,Model!Z$1,'Assumptions (T&amp;D)'!$C$23,Model!$AG$2866)</f>
        <v>-0.1580029017</v>
      </c>
      <c r="AK2899" s="373">
        <f>PPMT('Assumptions (T&amp;D)'!$C$20,Model!AA$1,'Assumptions (T&amp;D)'!$C$23,Model!$AG$2866)</f>
        <v>-0.1655080395</v>
      </c>
      <c r="AL2899" s="373">
        <f>PPMT('Assumptions (T&amp;D)'!$C$20,Model!AB$1,'Assumptions (T&amp;D)'!$C$23,Model!$AG$2866)</f>
        <v>-0.1733696714</v>
      </c>
      <c r="AM2899" s="373">
        <f>PPMT('Assumptions (T&amp;D)'!$C$20,Model!AC$1,'Assumptions (T&amp;D)'!$C$23,Model!$AG$2866)</f>
        <v>-0.1816047308</v>
      </c>
      <c r="AN2899" s="373">
        <f>PPMT('Assumptions (T&amp;D)'!$C$20,Model!AD$1,'Assumptions (T&amp;D)'!$C$23,Model!$AG$2866)</f>
        <v>-0.1902309555</v>
      </c>
      <c r="AO2899" s="373">
        <f>PPMT('Assumptions (T&amp;D)'!$C$20,Model!AE$1,'Assumptions (T&amp;D)'!$C$23,Model!$AG$2866)</f>
        <v>-0.1992669259</v>
      </c>
      <c r="AP2899" s="373">
        <f>PPMT('Assumptions (T&amp;D)'!$C$20,Model!AF$1,'Assumptions (T&amp;D)'!$C$23,Model!$AG$2866)</f>
        <v>-0.2087321048</v>
      </c>
      <c r="AQ2899" s="373">
        <f>PPMT('Assumptions (T&amp;D)'!$C$20,Model!AG$1,'Assumptions (T&amp;D)'!$C$23,Model!$AG$2866)</f>
        <v>-0.2186468798</v>
      </c>
      <c r="AR2899" s="373">
        <f>PPMT('Assumptions (T&amp;D)'!$C$20,Model!AH$1,'Assumptions (T&amp;D)'!$C$23,Model!$AG$2866)</f>
        <v>-0.2290326066</v>
      </c>
      <c r="AS2899" s="373">
        <f>PPMT('Assumptions (T&amp;D)'!$C$20,Model!AI$1,'Assumptions (T&amp;D)'!$C$23,Model!$AG$2866)</f>
        <v>-0.2399116554</v>
      </c>
      <c r="AT2899" s="373">
        <f>PPMT('Assumptions (T&amp;D)'!$C$20,Model!AJ$1,'Assumptions (T&amp;D)'!$C$23,Model!$AG$2866)</f>
        <v>-0.2513074591</v>
      </c>
      <c r="AU2899" s="373">
        <f>PPMT('Assumptions (T&amp;D)'!$C$20,Model!AK$1,'Assumptions (T&amp;D)'!$C$23,Model!$AG$2866)</f>
        <v>-0.2632445634</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-0.1412468821</v>
      </c>
      <c r="AI2900" s="373">
        <f>PPMT('Assumptions (T&amp;D)'!$C$20,Model!X$1,'Assumptions (T&amp;D)'!$C$23,Model!$AH$2866)</f>
        <v>-0.147956109</v>
      </c>
      <c r="AJ2900" s="373">
        <f>PPMT('Assumptions (T&amp;D)'!$C$20,Model!Y$1,'Assumptions (T&amp;D)'!$C$23,Model!$AH$2866)</f>
        <v>-0.1549840242</v>
      </c>
      <c r="AK2900" s="373">
        <f>PPMT('Assumptions (T&amp;D)'!$C$20,Model!Z$1,'Assumptions (T&amp;D)'!$C$23,Model!$AH$2866)</f>
        <v>-0.1623457653</v>
      </c>
      <c r="AL2900" s="373">
        <f>PPMT('Assumptions (T&amp;D)'!$C$20,Model!AA$1,'Assumptions (T&amp;D)'!$C$23,Model!$AH$2866)</f>
        <v>-0.1700571892</v>
      </c>
      <c r="AM2900" s="373">
        <f>PPMT('Assumptions (T&amp;D)'!$C$20,Model!AB$1,'Assumptions (T&amp;D)'!$C$23,Model!$AH$2866)</f>
        <v>-0.1781349056</v>
      </c>
      <c r="AN2900" s="373">
        <f>PPMT('Assumptions (T&amp;D)'!$C$20,Model!AC$1,'Assumptions (T&amp;D)'!$C$23,Model!$AH$2866)</f>
        <v>-0.1865963137</v>
      </c>
      <c r="AO2900" s="373">
        <f>PPMT('Assumptions (T&amp;D)'!$C$20,Model!AD$1,'Assumptions (T&amp;D)'!$C$23,Model!$AH$2866)</f>
        <v>-0.1954596386</v>
      </c>
      <c r="AP2900" s="373">
        <f>PPMT('Assumptions (T&amp;D)'!$C$20,Model!AE$1,'Assumptions (T&amp;D)'!$C$23,Model!$AH$2866)</f>
        <v>-0.2047439714</v>
      </c>
      <c r="AQ2900" s="373">
        <f>PPMT('Assumptions (T&amp;D)'!$C$20,Model!AF$1,'Assumptions (T&amp;D)'!$C$23,Model!$AH$2866)</f>
        <v>-0.21446931</v>
      </c>
      <c r="AR2900" s="373">
        <f>PPMT('Assumptions (T&amp;D)'!$C$20,Model!AG$1,'Assumptions (T&amp;D)'!$C$23,Model!$AH$2866)</f>
        <v>-0.2246566023</v>
      </c>
      <c r="AS2900" s="373">
        <f>PPMT('Assumptions (T&amp;D)'!$C$20,Model!AH$1,'Assumptions (T&amp;D)'!$C$23,Model!$AH$2866)</f>
        <v>-0.2353277909</v>
      </c>
      <c r="AT2900" s="373">
        <f>PPMT('Assumptions (T&amp;D)'!$C$20,Model!AI$1,'Assumptions (T&amp;D)'!$C$23,Model!$AH$2866)</f>
        <v>-0.2465058609</v>
      </c>
      <c r="AU2900" s="373">
        <f>PPMT('Assumptions (T&amp;D)'!$C$20,Model!AJ$1,'Assumptions (T&amp;D)'!$C$23,Model!$AH$2866)</f>
        <v>-0.2582148893</v>
      </c>
      <c r="AV2900" s="373">
        <f>PPMT('Assumptions (T&amp;D)'!$C$20,Model!AK$1,'Assumptions (T&amp;D)'!$C$23,Model!$AH$2866)</f>
        <v>-0.2704800966</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-0.1451209591</v>
      </c>
      <c r="AJ2901" s="373">
        <f>PPMT('Assumptions (T&amp;D)'!$C$20,Model!X$1,'Assumptions (T&amp;D)'!$C$23,Model!$AI$2866)</f>
        <v>-0.1520142046</v>
      </c>
      <c r="AK2901" s="373">
        <f>PPMT('Assumptions (T&amp;D)'!$C$20,Model!Y$1,'Assumptions (T&amp;D)'!$C$23,Model!$AI$2866)</f>
        <v>-0.1592348793</v>
      </c>
      <c r="AL2901" s="373">
        <f>PPMT('Assumptions (T&amp;D)'!$C$20,Model!Z$1,'Assumptions (T&amp;D)'!$C$23,Model!$AI$2866)</f>
        <v>-0.1667985361</v>
      </c>
      <c r="AM2901" s="373">
        <f>PPMT('Assumptions (T&amp;D)'!$C$20,Model!AA$1,'Assumptions (T&amp;D)'!$C$23,Model!$AI$2866)</f>
        <v>-0.1747214666</v>
      </c>
      <c r="AN2901" s="373">
        <f>PPMT('Assumptions (T&amp;D)'!$C$20,Model!AB$1,'Assumptions (T&amp;D)'!$C$23,Model!$AI$2866)</f>
        <v>-0.1830207362</v>
      </c>
      <c r="AO2901" s="373">
        <f>PPMT('Assumptions (T&amp;D)'!$C$20,Model!AC$1,'Assumptions (T&amp;D)'!$C$23,Model!$AI$2866)</f>
        <v>-0.1917142212</v>
      </c>
      <c r="AP2901" s="373">
        <f>PPMT('Assumptions (T&amp;D)'!$C$20,Model!AD$1,'Assumptions (T&amp;D)'!$C$23,Model!$AI$2866)</f>
        <v>-0.2008206467</v>
      </c>
      <c r="AQ2901" s="373">
        <f>PPMT('Assumptions (T&amp;D)'!$C$20,Model!AE$1,'Assumptions (T&amp;D)'!$C$23,Model!$AI$2866)</f>
        <v>-0.2103596274</v>
      </c>
      <c r="AR2901" s="373">
        <f>PPMT('Assumptions (T&amp;D)'!$C$20,Model!AF$1,'Assumptions (T&amp;D)'!$C$23,Model!$AI$2866)</f>
        <v>-0.2203517097</v>
      </c>
      <c r="AS2901" s="373">
        <f>PPMT('Assumptions (T&amp;D)'!$C$20,Model!AG$1,'Assumptions (T&amp;D)'!$C$23,Model!$AI$2866)</f>
        <v>-0.2308184159</v>
      </c>
      <c r="AT2901" s="373">
        <f>PPMT('Assumptions (T&amp;D)'!$C$20,Model!AH$1,'Assumptions (T&amp;D)'!$C$23,Model!$AI$2866)</f>
        <v>-0.2417822907</v>
      </c>
      <c r="AU2901" s="373">
        <f>PPMT('Assumptions (T&amp;D)'!$C$20,Model!AI$1,'Assumptions (T&amp;D)'!$C$23,Model!$AI$2866)</f>
        <v>-0.2532669495</v>
      </c>
      <c r="AV2901" s="373">
        <f>PPMT('Assumptions (T&amp;D)'!$C$20,Model!AJ$1,'Assumptions (T&amp;D)'!$C$23,Model!$AI$2866)</f>
        <v>-0.2652971296</v>
      </c>
      <c r="AW2901" s="373">
        <f>PPMT('Assumptions (T&amp;D)'!$C$20,Model!AK$1,'Assumptions (T&amp;D)'!$C$23,Model!$AI$2866)</f>
        <v>-0.2778987433</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-0.1490929626</v>
      </c>
      <c r="AK2902" s="373">
        <f>PPMT('Assumptions (T&amp;D)'!$C$20,Model!X$1,'Assumptions (T&amp;D)'!$C$23,Model!$AJ$2866)</f>
        <v>-0.1561748783</v>
      </c>
      <c r="AL2902" s="373">
        <f>PPMT('Assumptions (T&amp;D)'!$C$20,Model!Y$1,'Assumptions (T&amp;D)'!$C$23,Model!$AJ$2866)</f>
        <v>-0.163593185</v>
      </c>
      <c r="AM2902" s="373">
        <f>PPMT('Assumptions (T&amp;D)'!$C$20,Model!Z$1,'Assumptions (T&amp;D)'!$C$23,Model!$AJ$2866)</f>
        <v>-0.1713638613</v>
      </c>
      <c r="AN2902" s="373">
        <f>PPMT('Assumptions (T&amp;D)'!$C$20,Model!AA$1,'Assumptions (T&amp;D)'!$C$23,Model!$AJ$2866)</f>
        <v>-0.1795036447</v>
      </c>
      <c r="AO2902" s="373">
        <f>PPMT('Assumptions (T&amp;D)'!$C$20,Model!AB$1,'Assumptions (T&amp;D)'!$C$23,Model!$AJ$2866)</f>
        <v>-0.1880300678</v>
      </c>
      <c r="AP2902" s="373">
        <f>PPMT('Assumptions (T&amp;D)'!$C$20,Model!AC$1,'Assumptions (T&amp;D)'!$C$23,Model!$AJ$2866)</f>
        <v>-0.196961496</v>
      </c>
      <c r="AQ2902" s="373">
        <f>PPMT('Assumptions (T&amp;D)'!$C$20,Model!AD$1,'Assumptions (T&amp;D)'!$C$23,Model!$AJ$2866)</f>
        <v>-0.2063171671</v>
      </c>
      <c r="AR2902" s="373">
        <f>PPMT('Assumptions (T&amp;D)'!$C$20,Model!AE$1,'Assumptions (T&amp;D)'!$C$23,Model!$AJ$2866)</f>
        <v>-0.2161172325</v>
      </c>
      <c r="AS2902" s="373">
        <f>PPMT('Assumptions (T&amp;D)'!$C$20,Model!AF$1,'Assumptions (T&amp;D)'!$C$23,Model!$AJ$2866)</f>
        <v>-0.2263828011</v>
      </c>
      <c r="AT2902" s="373">
        <f>PPMT('Assumptions (T&amp;D)'!$C$20,Model!AG$1,'Assumptions (T&amp;D)'!$C$23,Model!$AJ$2866)</f>
        <v>-0.2371359841</v>
      </c>
      <c r="AU2902" s="373">
        <f>PPMT('Assumptions (T&amp;D)'!$C$20,Model!AH$1,'Assumptions (T&amp;D)'!$C$23,Model!$AJ$2866)</f>
        <v>-0.2483999434</v>
      </c>
      <c r="AV2902" s="373">
        <f>PPMT('Assumptions (T&amp;D)'!$C$20,Model!AI$1,'Assumptions (T&amp;D)'!$C$23,Model!$AJ$2866)</f>
        <v>-0.2601989407</v>
      </c>
      <c r="AW2902" s="373">
        <f>PPMT('Assumptions (T&amp;D)'!$C$20,Model!AJ$1,'Assumptions (T&amp;D)'!$C$23,Model!$AJ$2866)</f>
        <v>-0.2725583904</v>
      </c>
      <c r="AX2902" s="373">
        <f>PPMT('Assumptions (T&amp;D)'!$C$20,Model!AK$1,'Assumptions (T&amp;D)'!$C$23,Model!$AJ$2866)</f>
        <v>-0.2855049139</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-0.1531652495</v>
      </c>
      <c r="AL2903" s="373">
        <f>PPMT('Assumptions (T&amp;D)'!$C$20,Model!X$1,'Assumptions (T&amp;D)'!$C$23,Model!$AK$2866)</f>
        <v>-0.1604405988</v>
      </c>
      <c r="AM2903" s="373">
        <f>PPMT('Assumptions (T&amp;D)'!$C$20,Model!Y$1,'Assumptions (T&amp;D)'!$C$23,Model!$AK$2866)</f>
        <v>-0.1680615273</v>
      </c>
      <c r="AN2903" s="373">
        <f>PPMT('Assumptions (T&amp;D)'!$C$20,Model!Z$1,'Assumptions (T&amp;D)'!$C$23,Model!$AK$2866)</f>
        <v>-0.1760444498</v>
      </c>
      <c r="AO2903" s="373">
        <f>PPMT('Assumptions (T&amp;D)'!$C$20,Model!AA$1,'Assumptions (T&amp;D)'!$C$23,Model!$AK$2866)</f>
        <v>-0.1844065612</v>
      </c>
      <c r="AP2903" s="373">
        <f>PPMT('Assumptions (T&amp;D)'!$C$20,Model!AB$1,'Assumptions (T&amp;D)'!$C$23,Model!$AK$2866)</f>
        <v>-0.1931658728</v>
      </c>
      <c r="AQ2903" s="373">
        <f>PPMT('Assumptions (T&amp;D)'!$C$20,Model!AC$1,'Assumptions (T&amp;D)'!$C$23,Model!$AK$2866)</f>
        <v>-0.2023412518</v>
      </c>
      <c r="AR2903" s="373">
        <f>PPMT('Assumptions (T&amp;D)'!$C$20,Model!AD$1,'Assumptions (T&amp;D)'!$C$23,Model!$AK$2866)</f>
        <v>-0.2119524612</v>
      </c>
      <c r="AS2903" s="373">
        <f>PPMT('Assumptions (T&amp;D)'!$C$20,Model!AE$1,'Assumptions (T&amp;D)'!$C$23,Model!$AK$2866)</f>
        <v>-0.2220202032</v>
      </c>
      <c r="AT2903" s="373">
        <f>PPMT('Assumptions (T&amp;D)'!$C$20,Model!AF$1,'Assumptions (T&amp;D)'!$C$23,Model!$AK$2866)</f>
        <v>-0.2325661628</v>
      </c>
      <c r="AU2903" s="373">
        <f>PPMT('Assumptions (T&amp;D)'!$C$20,Model!AG$1,'Assumptions (T&amp;D)'!$C$23,Model!$AK$2866)</f>
        <v>-0.2436130555</v>
      </c>
      <c r="AV2903" s="373">
        <f>PPMT('Assumptions (T&amp;D)'!$C$20,Model!AH$1,'Assumptions (T&amp;D)'!$C$23,Model!$AK$2866)</f>
        <v>-0.2551846757</v>
      </c>
      <c r="AW2903" s="373">
        <f>PPMT('Assumptions (T&amp;D)'!$C$20,Model!AI$1,'Assumptions (T&amp;D)'!$C$23,Model!$AK$2866)</f>
        <v>-0.2673059478</v>
      </c>
      <c r="AX2903" s="373">
        <f>PPMT('Assumptions (T&amp;D)'!$C$20,Model!AJ$1,'Assumptions (T&amp;D)'!$C$23,Model!$AK$2866)</f>
        <v>-0.2800029803</v>
      </c>
      <c r="AY2903" s="373">
        <f>PPMT('Assumptions (T&amp;D)'!$C$20,Model!AK$1,'Assumptions (T&amp;D)'!$C$23,Model!$AK$2866)</f>
        <v>-0.2933031218</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-0.1573402315</v>
      </c>
      <c r="AM2904" s="373">
        <f>PPMT('Assumptions (T&amp;D)'!$C$20,Model!X$1,'Assumptions (T&amp;D)'!$C$23,Model!$AL$2866)</f>
        <v>-0.1648138925</v>
      </c>
      <c r="AN2904" s="373">
        <f>PPMT('Assumptions (T&amp;D)'!$C$20,Model!Y$1,'Assumptions (T&amp;D)'!$C$23,Model!$AL$2866)</f>
        <v>-0.1726425524</v>
      </c>
      <c r="AO2904" s="373">
        <f>PPMT('Assumptions (T&amp;D)'!$C$20,Model!Z$1,'Assumptions (T&amp;D)'!$C$23,Model!$AL$2866)</f>
        <v>-0.1808430737</v>
      </c>
      <c r="AP2904" s="373">
        <f>PPMT('Assumptions (T&amp;D)'!$C$20,Model!AA$1,'Assumptions (T&amp;D)'!$C$23,Model!$AL$2866)</f>
        <v>-0.1894331197</v>
      </c>
      <c r="AQ2904" s="373">
        <f>PPMT('Assumptions (T&amp;D)'!$C$20,Model!AB$1,'Assumptions (T&amp;D)'!$C$23,Model!$AL$2866)</f>
        <v>-0.1984311929</v>
      </c>
      <c r="AR2904" s="373">
        <f>PPMT('Assumptions (T&amp;D)'!$C$20,Model!AC$1,'Assumptions (T&amp;D)'!$C$23,Model!$AL$2866)</f>
        <v>-0.2078566745</v>
      </c>
      <c r="AS2904" s="373">
        <f>PPMT('Assumptions (T&amp;D)'!$C$20,Model!AD$1,'Assumptions (T&amp;D)'!$C$23,Model!$AL$2866)</f>
        <v>-0.2177298666</v>
      </c>
      <c r="AT2904" s="373">
        <f>PPMT('Assumptions (T&amp;D)'!$C$20,Model!AE$1,'Assumptions (T&amp;D)'!$C$23,Model!$AL$2866)</f>
        <v>-0.2280720352</v>
      </c>
      <c r="AU2904" s="373">
        <f>PPMT('Assumptions (T&amp;D)'!$C$20,Model!AF$1,'Assumptions (T&amp;D)'!$C$23,Model!$AL$2866)</f>
        <v>-0.2389054569</v>
      </c>
      <c r="AV2904" s="373">
        <f>PPMT('Assumptions (T&amp;D)'!$C$20,Model!AG$1,'Assumptions (T&amp;D)'!$C$23,Model!$AL$2866)</f>
        <v>-0.2502534661</v>
      </c>
      <c r="AW2904" s="373">
        <f>PPMT('Assumptions (T&amp;D)'!$C$20,Model!AH$1,'Assumptions (T&amp;D)'!$C$23,Model!$AL$2866)</f>
        <v>-0.2621405057</v>
      </c>
      <c r="AX2904" s="373">
        <f>PPMT('Assumptions (T&amp;D)'!$C$20,Model!AI$1,'Assumptions (T&amp;D)'!$C$23,Model!$AL$2866)</f>
        <v>-0.2745921798</v>
      </c>
      <c r="AY2904" s="373">
        <f>PPMT('Assumptions (T&amp;D)'!$C$20,Model!AJ$1,'Assumptions (T&amp;D)'!$C$23,Model!$AL$2866)</f>
        <v>-0.2876353083</v>
      </c>
      <c r="AZ2904" s="373">
        <f>PPMT('Assumptions (T&amp;D)'!$C$20,Model!AK$1,'Assumptions (T&amp;D)'!$C$23,Model!$AL$2866)</f>
        <v>-0.3012979855</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-0.1616203767</v>
      </c>
      <c r="AN2905" s="373">
        <f>PPMT('Assumptions (T&amp;D)'!$C$20,Model!X$1,'Assumptions (T&amp;D)'!$C$23,Model!$AM$2866)</f>
        <v>-0.1692973446</v>
      </c>
      <c r="AO2905" s="373">
        <f>PPMT('Assumptions (T&amp;D)'!$C$20,Model!Y$1,'Assumptions (T&amp;D)'!$C$23,Model!$AM$2866)</f>
        <v>-0.1773389685</v>
      </c>
      <c r="AP2905" s="373">
        <f>PPMT('Assumptions (T&amp;D)'!$C$20,Model!Z$1,'Assumptions (T&amp;D)'!$C$23,Model!$AM$2866)</f>
        <v>-0.1857625695</v>
      </c>
      <c r="AQ2905" s="373">
        <f>PPMT('Assumptions (T&amp;D)'!$C$20,Model!AA$1,'Assumptions (T&amp;D)'!$C$23,Model!$AM$2866)</f>
        <v>-0.1945862916</v>
      </c>
      <c r="AR2905" s="373">
        <f>PPMT('Assumptions (T&amp;D)'!$C$20,Model!AB$1,'Assumptions (T&amp;D)'!$C$23,Model!$AM$2866)</f>
        <v>-0.2038291404</v>
      </c>
      <c r="AS2905" s="373">
        <f>PPMT('Assumptions (T&amp;D)'!$C$20,Model!AC$1,'Assumptions (T&amp;D)'!$C$23,Model!$AM$2866)</f>
        <v>-0.2135110246</v>
      </c>
      <c r="AT2905" s="373">
        <f>PPMT('Assumptions (T&amp;D)'!$C$20,Model!AD$1,'Assumptions (T&amp;D)'!$C$23,Model!$AM$2866)</f>
        <v>-0.2236527982</v>
      </c>
      <c r="AU2905" s="373">
        <f>PPMT('Assumptions (T&amp;D)'!$C$20,Model!AE$1,'Assumptions (T&amp;D)'!$C$23,Model!$AM$2866)</f>
        <v>-0.2342763062</v>
      </c>
      <c r="AV2905" s="373">
        <f>PPMT('Assumptions (T&amp;D)'!$C$20,Model!AF$1,'Assumptions (T&amp;D)'!$C$23,Model!$AM$2866)</f>
        <v>-0.2454044307</v>
      </c>
      <c r="AW2905" s="373">
        <f>PPMT('Assumptions (T&amp;D)'!$C$20,Model!AG$1,'Assumptions (T&amp;D)'!$C$23,Model!$AM$2866)</f>
        <v>-0.2570611412</v>
      </c>
      <c r="AX2905" s="373">
        <f>PPMT('Assumptions (T&amp;D)'!$C$20,Model!AH$1,'Assumptions (T&amp;D)'!$C$23,Model!$AM$2866)</f>
        <v>-0.2692715454</v>
      </c>
      <c r="AY2905" s="373">
        <f>PPMT('Assumptions (T&amp;D)'!$C$20,Model!AI$1,'Assumptions (T&amp;D)'!$C$23,Model!$AM$2866)</f>
        <v>-0.2820619438</v>
      </c>
      <c r="AZ2905" s="373">
        <f>PPMT('Assumptions (T&amp;D)'!$C$20,Model!AJ$1,'Assumptions (T&amp;D)'!$C$23,Model!$AM$2866)</f>
        <v>-0.2954598861</v>
      </c>
      <c r="BA2905" s="373">
        <f>PPMT('Assumptions (T&amp;D)'!$C$20,Model!AK$1,'Assumptions (T&amp;D)'!$C$23,Model!$AM$2866)</f>
        <v>-0.3094942307</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-0.1660082104</v>
      </c>
      <c r="AO2906" s="373">
        <f>PPMT('Assumptions (T&amp;D)'!$C$20,Model!X$1,'Assumptions (T&amp;D)'!$C$23,Model!$AN$2866)</f>
        <v>-0.1738936004</v>
      </c>
      <c r="AP2906" s="373">
        <f>PPMT('Assumptions (T&amp;D)'!$C$20,Model!Y$1,'Assumptions (T&amp;D)'!$C$23,Model!$AN$2866)</f>
        <v>-0.1821535464</v>
      </c>
      <c r="AQ2906" s="373">
        <f>PPMT('Assumptions (T&amp;D)'!$C$20,Model!Z$1,'Assumptions (T&amp;D)'!$C$23,Model!$AN$2866)</f>
        <v>-0.1908058398</v>
      </c>
      <c r="AR2906" s="373">
        <f>PPMT('Assumptions (T&amp;D)'!$C$20,Model!AA$1,'Assumptions (T&amp;D)'!$C$23,Model!$AN$2866)</f>
        <v>-0.1998691172</v>
      </c>
      <c r="AS2906" s="373">
        <f>PPMT('Assumptions (T&amp;D)'!$C$20,Model!AB$1,'Assumptions (T&amp;D)'!$C$23,Model!$AN$2866)</f>
        <v>-0.2093629003</v>
      </c>
      <c r="AT2906" s="373">
        <f>PPMT('Assumptions (T&amp;D)'!$C$20,Model!AC$1,'Assumptions (T&amp;D)'!$C$23,Model!$AN$2866)</f>
        <v>-0.2193076381</v>
      </c>
      <c r="AU2906" s="373">
        <f>PPMT('Assumptions (T&amp;D)'!$C$20,Model!AD$1,'Assumptions (T&amp;D)'!$C$23,Model!$AN$2866)</f>
        <v>-0.2297247509</v>
      </c>
      <c r="AV2906" s="373">
        <f>PPMT('Assumptions (T&amp;D)'!$C$20,Model!AE$1,'Assumptions (T&amp;D)'!$C$23,Model!$AN$2866)</f>
        <v>-0.2406366765</v>
      </c>
      <c r="AW2906" s="373">
        <f>PPMT('Assumptions (T&amp;D)'!$C$20,Model!AF$1,'Assumptions (T&amp;D)'!$C$23,Model!$AN$2866)</f>
        <v>-0.2520669187</v>
      </c>
      <c r="AX2906" s="373">
        <f>PPMT('Assumptions (T&amp;D)'!$C$20,Model!AG$1,'Assumptions (T&amp;D)'!$C$23,Model!$AN$2866)</f>
        <v>-0.2640400973</v>
      </c>
      <c r="AY2906" s="373">
        <f>PPMT('Assumptions (T&amp;D)'!$C$20,Model!AH$1,'Assumptions (T&amp;D)'!$C$23,Model!$AN$2866)</f>
        <v>-0.2765820019</v>
      </c>
      <c r="AZ2906" s="373">
        <f>PPMT('Assumptions (T&amp;D)'!$C$20,Model!AI$1,'Assumptions (T&amp;D)'!$C$23,Model!$AN$2866)</f>
        <v>-0.289719647</v>
      </c>
      <c r="BA2906" s="373">
        <f>PPMT('Assumptions (T&amp;D)'!$C$20,Model!AJ$1,'Assumptions (T&amp;D)'!$C$23,Model!$AN$2866)</f>
        <v>-0.3034813303</v>
      </c>
      <c r="BB2906" s="373">
        <f>PPMT('Assumptions (T&amp;D)'!$C$20,Model!AK$1,'Assumptions (T&amp;D)'!$C$23,Model!$AN$2866)</f>
        <v>-0.3178966934</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-0.1705063165</v>
      </c>
      <c r="AP2907" s="373">
        <f>PPMT('Assumptions (T&amp;D)'!$C$20,Model!X$1,'Assumptions (T&amp;D)'!$C$23,Model!$AO$2866)</f>
        <v>-0.1786053666</v>
      </c>
      <c r="AQ2907" s="373">
        <f>PPMT('Assumptions (T&amp;D)'!$C$20,Model!Y$1,'Assumptions (T&amp;D)'!$C$23,Model!$AO$2866)</f>
        <v>-0.1870891215</v>
      </c>
      <c r="AR2907" s="373">
        <f>PPMT('Assumptions (T&amp;D)'!$C$20,Model!Z$1,'Assumptions (T&amp;D)'!$C$23,Model!$AO$2866)</f>
        <v>-0.1959758548</v>
      </c>
      <c r="AS2907" s="373">
        <f>PPMT('Assumptions (T&amp;D)'!$C$20,Model!AA$1,'Assumptions (T&amp;D)'!$C$23,Model!$AO$2866)</f>
        <v>-0.2052847079</v>
      </c>
      <c r="AT2907" s="373">
        <f>PPMT('Assumptions (T&amp;D)'!$C$20,Model!AB$1,'Assumptions (T&amp;D)'!$C$23,Model!$AO$2866)</f>
        <v>-0.2150357315</v>
      </c>
      <c r="AU2907" s="373">
        <f>PPMT('Assumptions (T&amp;D)'!$C$20,Model!AC$1,'Assumptions (T&amp;D)'!$C$23,Model!$AO$2866)</f>
        <v>-0.2252499287</v>
      </c>
      <c r="AV2907" s="373">
        <f>PPMT('Assumptions (T&amp;D)'!$C$20,Model!AD$1,'Assumptions (T&amp;D)'!$C$23,Model!$AO$2866)</f>
        <v>-0.2359493003</v>
      </c>
      <c r="AW2907" s="373">
        <f>PPMT('Assumptions (T&amp;D)'!$C$20,Model!AE$1,'Assumptions (T&amp;D)'!$C$23,Model!$AO$2866)</f>
        <v>-0.2471568921</v>
      </c>
      <c r="AX2907" s="373">
        <f>PPMT('Assumptions (T&amp;D)'!$C$20,Model!AF$1,'Assumptions (T&amp;D)'!$C$23,Model!$AO$2866)</f>
        <v>-0.2588968445</v>
      </c>
      <c r="AY2907" s="373">
        <f>PPMT('Assumptions (T&amp;D)'!$C$20,Model!AG$1,'Assumptions (T&amp;D)'!$C$23,Model!$AO$2866)</f>
        <v>-0.2711944446</v>
      </c>
      <c r="AZ2907" s="373">
        <f>PPMT('Assumptions (T&amp;D)'!$C$20,Model!AH$1,'Assumptions (T&amp;D)'!$C$23,Model!$AO$2866)</f>
        <v>-0.2840761807</v>
      </c>
      <c r="BA2907" s="373">
        <f>PPMT('Assumptions (T&amp;D)'!$C$20,Model!AI$1,'Assumptions (T&amp;D)'!$C$23,Model!$AO$2866)</f>
        <v>-0.2975697993</v>
      </c>
      <c r="BB2907" s="373">
        <f>PPMT('Assumptions (T&amp;D)'!$C$20,Model!AJ$1,'Assumptions (T&amp;D)'!$C$23,Model!$AO$2866)</f>
        <v>-0.3117043648</v>
      </c>
      <c r="BC2907" s="373">
        <f>PPMT('Assumptions (T&amp;D)'!$C$20,Model!AK$1,'Assumptions (T&amp;D)'!$C$23,Model!$AO$2866)</f>
        <v>-0.3265103221</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-0.1751173394</v>
      </c>
      <c r="AQ2908" s="373">
        <f>PPMT('Assumptions (T&amp;D)'!$C$20,Model!X$1,'Assumptions (T&amp;D)'!$C$23,Model!$AP$2866)</f>
        <v>-0.183435413</v>
      </c>
      <c r="AR2908" s="373">
        <f>PPMT('Assumptions (T&amp;D)'!$C$20,Model!Y$1,'Assumptions (T&amp;D)'!$C$23,Model!$AP$2866)</f>
        <v>-0.1921485951</v>
      </c>
      <c r="AS2908" s="373">
        <f>PPMT('Assumptions (T&amp;D)'!$C$20,Model!Z$1,'Assumptions (T&amp;D)'!$C$23,Model!$AP$2866)</f>
        <v>-0.2012756534</v>
      </c>
      <c r="AT2908" s="373">
        <f>PPMT('Assumptions (T&amp;D)'!$C$20,Model!AA$1,'Assumptions (T&amp;D)'!$C$23,Model!$AP$2866)</f>
        <v>-0.2108362469</v>
      </c>
      <c r="AU2908" s="373">
        <f>PPMT('Assumptions (T&amp;D)'!$C$20,Model!AB$1,'Assumptions (T&amp;D)'!$C$23,Model!$AP$2866)</f>
        <v>-0.2208509686</v>
      </c>
      <c r="AV2908" s="373">
        <f>PPMT('Assumptions (T&amp;D)'!$C$20,Model!AC$1,'Assumptions (T&amp;D)'!$C$23,Model!$AP$2866)</f>
        <v>-0.2313413896</v>
      </c>
      <c r="AW2908" s="373">
        <f>PPMT('Assumptions (T&amp;D)'!$C$20,Model!AD$1,'Assumptions (T&amp;D)'!$C$23,Model!$AP$2866)</f>
        <v>-0.2423301056</v>
      </c>
      <c r="AX2908" s="373">
        <f>PPMT('Assumptions (T&amp;D)'!$C$20,Model!AE$1,'Assumptions (T&amp;D)'!$C$23,Model!$AP$2866)</f>
        <v>-0.2538407857</v>
      </c>
      <c r="AY2908" s="373">
        <f>PPMT('Assumptions (T&amp;D)'!$C$20,Model!AF$1,'Assumptions (T&amp;D)'!$C$23,Model!$AP$2866)</f>
        <v>-0.265898223</v>
      </c>
      <c r="AZ2908" s="373">
        <f>PPMT('Assumptions (T&amp;D)'!$C$20,Model!AG$1,'Assumptions (T&amp;D)'!$C$23,Model!$AP$2866)</f>
        <v>-0.2785283886</v>
      </c>
      <c r="BA2908" s="373">
        <f>PPMT('Assumptions (T&amp;D)'!$C$20,Model!AH$1,'Assumptions (T&amp;D)'!$C$23,Model!$AP$2866)</f>
        <v>-0.291758487</v>
      </c>
      <c r="BB2908" s="373">
        <f>PPMT('Assumptions (T&amp;D)'!$C$20,Model!AI$1,'Assumptions (T&amp;D)'!$C$23,Model!$AP$2866)</f>
        <v>-0.3056170152</v>
      </c>
      <c r="BC2908" s="373">
        <f>PPMT('Assumptions (T&amp;D)'!$C$20,Model!AJ$1,'Assumptions (T&amp;D)'!$C$23,Model!$AP$2866)</f>
        <v>-0.3201338234</v>
      </c>
      <c r="BD2908" s="373">
        <f>PPMT('Assumptions (T&amp;D)'!$C$20,Model!AK$1,'Assumptions (T&amp;D)'!$C$23,Model!$AP$2866)</f>
        <v>-0.33534018</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-0.1798439844</v>
      </c>
      <c r="AR2909" s="373">
        <f>PPMT('Assumptions (T&amp;D)'!$C$20,Model!X$1,'Assumptions (T&amp;D)'!$C$23,Model!$AQ$2866)</f>
        <v>-0.1883865737</v>
      </c>
      <c r="AS2909" s="373">
        <f>PPMT('Assumptions (T&amp;D)'!$C$20,Model!Y$1,'Assumptions (T&amp;D)'!$C$23,Model!$AQ$2866)</f>
        <v>-0.1973349359</v>
      </c>
      <c r="AT2909" s="373">
        <f>PPMT('Assumptions (T&amp;D)'!$C$20,Model!Z$1,'Assumptions (T&amp;D)'!$C$23,Model!$AQ$2866)</f>
        <v>-0.2067083454</v>
      </c>
      <c r="AU2909" s="373">
        <f>PPMT('Assumptions (T&amp;D)'!$C$20,Model!AA$1,'Assumptions (T&amp;D)'!$C$23,Model!$AQ$2866)</f>
        <v>-0.2165269918</v>
      </c>
      <c r="AV2909" s="373">
        <f>PPMT('Assumptions (T&amp;D)'!$C$20,Model!AB$1,'Assumptions (T&amp;D)'!$C$23,Model!$AQ$2866)</f>
        <v>-0.2268120239</v>
      </c>
      <c r="AW2909" s="373">
        <f>PPMT('Assumptions (T&amp;D)'!$C$20,Model!AC$1,'Assumptions (T&amp;D)'!$C$23,Model!$AQ$2866)</f>
        <v>-0.237585595</v>
      </c>
      <c r="AX2909" s="373">
        <f>PPMT('Assumptions (T&amp;D)'!$C$20,Model!AD$1,'Assumptions (T&amp;D)'!$C$23,Model!$AQ$2866)</f>
        <v>-0.2488709108</v>
      </c>
      <c r="AY2909" s="373">
        <f>PPMT('Assumptions (T&amp;D)'!$C$20,Model!AE$1,'Assumptions (T&amp;D)'!$C$23,Model!$AQ$2866)</f>
        <v>-0.2606922791</v>
      </c>
      <c r="AZ2909" s="373">
        <f>PPMT('Assumptions (T&amp;D)'!$C$20,Model!AF$1,'Assumptions (T&amp;D)'!$C$23,Model!$AQ$2866)</f>
        <v>-0.2730751623</v>
      </c>
      <c r="BA2909" s="373">
        <f>PPMT('Assumptions (T&amp;D)'!$C$20,Model!AG$1,'Assumptions (T&amp;D)'!$C$23,Model!$AQ$2866)</f>
        <v>-0.2860462325</v>
      </c>
      <c r="BB2909" s="373">
        <f>PPMT('Assumptions (T&amp;D)'!$C$20,Model!AH$1,'Assumptions (T&amp;D)'!$C$23,Model!$AQ$2866)</f>
        <v>-0.2996334286</v>
      </c>
      <c r="BC2909" s="373">
        <f>PPMT('Assumptions (T&amp;D)'!$C$20,Model!AI$1,'Assumptions (T&amp;D)'!$C$23,Model!$AQ$2866)</f>
        <v>-0.3138660164</v>
      </c>
      <c r="BD2909" s="373">
        <f>PPMT('Assumptions (T&amp;D)'!$C$20,Model!AJ$1,'Assumptions (T&amp;D)'!$C$23,Model!$AQ$2866)</f>
        <v>-0.3287746522</v>
      </c>
      <c r="BE2909" s="373">
        <f>PPMT('Assumptions (T&amp;D)'!$C$20,Model!AK$1,'Assumptions (T&amp;D)'!$C$23,Model!$AQ$2866)</f>
        <v>-0.3443914482</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-0.1846890201</v>
      </c>
      <c r="AS2910" s="373">
        <f>PPMT('Assumptions (T&amp;D)'!$C$20,Model!X$1,'Assumptions (T&amp;D)'!$C$23,Model!$AR$2866)</f>
        <v>-0.1934617486</v>
      </c>
      <c r="AT2910" s="373">
        <f>PPMT('Assumptions (T&amp;D)'!$C$20,Model!Y$1,'Assumptions (T&amp;D)'!$C$23,Model!$AR$2866)</f>
        <v>-0.2026511816</v>
      </c>
      <c r="AU2910" s="373">
        <f>PPMT('Assumptions (T&amp;D)'!$C$20,Model!Z$1,'Assumptions (T&amp;D)'!$C$23,Model!$AR$2866)</f>
        <v>-0.2122771127</v>
      </c>
      <c r="AV2910" s="373">
        <f>PPMT('Assumptions (T&amp;D)'!$C$20,Model!AA$1,'Assumptions (T&amp;D)'!$C$23,Model!$AR$2866)</f>
        <v>-0.2223602756</v>
      </c>
      <c r="AW2910" s="373">
        <f>PPMT('Assumptions (T&amp;D)'!$C$20,Model!AB$1,'Assumptions (T&amp;D)'!$C$23,Model!$AR$2866)</f>
        <v>-0.2329223887</v>
      </c>
      <c r="AX2910" s="373">
        <f>PPMT('Assumptions (T&amp;D)'!$C$20,Model!AC$1,'Assumptions (T&amp;D)'!$C$23,Model!$AR$2866)</f>
        <v>-0.2439862022</v>
      </c>
      <c r="AY2910" s="373">
        <f>PPMT('Assumptions (T&amp;D)'!$C$20,Model!AD$1,'Assumptions (T&amp;D)'!$C$23,Model!$AR$2866)</f>
        <v>-0.2555755468</v>
      </c>
      <c r="AZ2910" s="373">
        <f>PPMT('Assumptions (T&amp;D)'!$C$20,Model!AE$1,'Assumptions (T&amp;D)'!$C$23,Model!$AR$2866)</f>
        <v>-0.2677153852</v>
      </c>
      <c r="BA2910" s="373">
        <f>PPMT('Assumptions (T&amp;D)'!$C$20,Model!AF$1,'Assumptions (T&amp;D)'!$C$23,Model!$AR$2866)</f>
        <v>-0.280431866</v>
      </c>
      <c r="BB2910" s="373">
        <f>PPMT('Assumptions (T&amp;D)'!$C$20,Model!AG$1,'Assumptions (T&amp;D)'!$C$23,Model!$AR$2866)</f>
        <v>-0.2937523797</v>
      </c>
      <c r="BC2910" s="373">
        <f>PPMT('Assumptions (T&amp;D)'!$C$20,Model!AH$1,'Assumptions (T&amp;D)'!$C$23,Model!$AR$2866)</f>
        <v>-0.3077056177</v>
      </c>
      <c r="BD2910" s="373">
        <f>PPMT('Assumptions (T&amp;D)'!$C$20,Model!AI$1,'Assumptions (T&amp;D)'!$C$23,Model!$AR$2866)</f>
        <v>-0.3223216345</v>
      </c>
      <c r="BE2910" s="373">
        <f>PPMT('Assumptions (T&amp;D)'!$C$20,Model!AJ$1,'Assumptions (T&amp;D)'!$C$23,Model!$AR$2866)</f>
        <v>-0.3376319122</v>
      </c>
      <c r="BF2910" s="373">
        <f>PPMT('Assumptions (T&amp;D)'!$C$20,Model!AK$1,'Assumptions (T&amp;D)'!$C$23,Model!$AR$2866)</f>
        <v>-0.353669428</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-0.1896552791</v>
      </c>
      <c r="AT2911" s="373">
        <f>PPMT('Assumptions (T&amp;D)'!$C$20,Model!X$1,'Assumptions (T&amp;D)'!$C$23,Model!$AS$2866)</f>
        <v>-0.1986639048</v>
      </c>
      <c r="AU2911" s="373">
        <f>PPMT('Assumptions (T&amp;D)'!$C$20,Model!Y$1,'Assumptions (T&amp;D)'!$C$23,Model!$AS$2866)</f>
        <v>-0.2081004403</v>
      </c>
      <c r="AV2911" s="373">
        <f>PPMT('Assumptions (T&amp;D)'!$C$20,Model!Z$1,'Assumptions (T&amp;D)'!$C$23,Model!$AS$2866)</f>
        <v>-0.2179852112</v>
      </c>
      <c r="AW2911" s="373">
        <f>PPMT('Assumptions (T&amp;D)'!$C$20,Model!AA$1,'Assumptions (T&amp;D)'!$C$23,Model!$AS$2866)</f>
        <v>-0.2283395087</v>
      </c>
      <c r="AX2911" s="373">
        <f>PPMT('Assumptions (T&amp;D)'!$C$20,Model!AB$1,'Assumptions (T&amp;D)'!$C$23,Model!$AS$2866)</f>
        <v>-0.2391856354</v>
      </c>
      <c r="AY2911" s="373">
        <f>PPMT('Assumptions (T&amp;D)'!$C$20,Model!AC$1,'Assumptions (T&amp;D)'!$C$23,Model!$AS$2866)</f>
        <v>-0.2505469531</v>
      </c>
      <c r="AZ2911" s="373">
        <f>PPMT('Assumptions (T&amp;D)'!$C$20,Model!AD$1,'Assumptions (T&amp;D)'!$C$23,Model!$AS$2866)</f>
        <v>-0.2624479334</v>
      </c>
      <c r="BA2911" s="373">
        <f>PPMT('Assumptions (T&amp;D)'!$C$20,Model!AE$1,'Assumptions (T&amp;D)'!$C$23,Model!$AS$2866)</f>
        <v>-0.2749142102</v>
      </c>
      <c r="BB2911" s="373">
        <f>PPMT('Assumptions (T&amp;D)'!$C$20,Model!AF$1,'Assumptions (T&amp;D)'!$C$23,Model!$AS$2866)</f>
        <v>-0.2879726352</v>
      </c>
      <c r="BC2911" s="373">
        <f>PPMT('Assumptions (T&amp;D)'!$C$20,Model!AG$1,'Assumptions (T&amp;D)'!$C$23,Model!$AS$2866)</f>
        <v>-0.3016513354</v>
      </c>
      <c r="BD2911" s="373">
        <f>PPMT('Assumptions (T&amp;D)'!$C$20,Model!AH$1,'Assumptions (T&amp;D)'!$C$23,Model!$AS$2866)</f>
        <v>-0.3159797738</v>
      </c>
      <c r="BE2911" s="373">
        <f>PPMT('Assumptions (T&amp;D)'!$C$20,Model!AI$1,'Assumptions (T&amp;D)'!$C$23,Model!$AS$2866)</f>
        <v>-0.330988813</v>
      </c>
      <c r="BF2911" s="373">
        <f>PPMT('Assumptions (T&amp;D)'!$C$20,Model!AJ$1,'Assumptions (T&amp;D)'!$C$23,Model!$AS$2866)</f>
        <v>-0.3467107817</v>
      </c>
      <c r="BG2911" s="373">
        <f>PPMT('Assumptions (T&amp;D)'!$C$20,Model!AK$1,'Assumptions (T&amp;D)'!$C$23,Model!$AS$2866)</f>
        <v>-0.3631795438</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-0.1947456596</v>
      </c>
      <c r="AU2912" s="373">
        <f>PPMT('Assumptions (T&amp;D)'!$C$20,Model!X$1,'Assumptions (T&amp;D)'!$C$23,Model!$AT$2866)</f>
        <v>-0.2039960785</v>
      </c>
      <c r="AV2912" s="373">
        <f>PPMT('Assumptions (T&amp;D)'!$C$20,Model!Y$1,'Assumptions (T&amp;D)'!$C$23,Model!$AT$2866)</f>
        <v>-0.2136858922</v>
      </c>
      <c r="AW2912" s="373">
        <f>PPMT('Assumptions (T&amp;D)'!$C$20,Model!Z$1,'Assumptions (T&amp;D)'!$C$23,Model!$AT$2866)</f>
        <v>-0.2238359721</v>
      </c>
      <c r="AX2912" s="373">
        <f>PPMT('Assumptions (T&amp;D)'!$C$20,Model!AA$1,'Assumptions (T&amp;D)'!$C$23,Model!$AT$2866)</f>
        <v>-0.2344681807</v>
      </c>
      <c r="AY2912" s="373">
        <f>PPMT('Assumptions (T&amp;D)'!$C$20,Model!AB$1,'Assumptions (T&amp;D)'!$C$23,Model!$AT$2866)</f>
        <v>-0.2456054193</v>
      </c>
      <c r="AZ2912" s="373">
        <f>PPMT('Assumptions (T&amp;D)'!$C$20,Model!AC$1,'Assumptions (T&amp;D)'!$C$23,Model!$AT$2866)</f>
        <v>-0.2572716767</v>
      </c>
      <c r="BA2912" s="373">
        <f>PPMT('Assumptions (T&amp;D)'!$C$20,Model!AD$1,'Assumptions (T&amp;D)'!$C$23,Model!$AT$2866)</f>
        <v>-0.2694920814</v>
      </c>
      <c r="BB2912" s="373">
        <f>PPMT('Assumptions (T&amp;D)'!$C$20,Model!AE$1,'Assumptions (T&amp;D)'!$C$23,Model!$AT$2866)</f>
        <v>-0.2822929553</v>
      </c>
      <c r="BC2912" s="373">
        <f>PPMT('Assumptions (T&amp;D)'!$C$20,Model!AF$1,'Assumptions (T&amp;D)'!$C$23,Model!$AT$2866)</f>
        <v>-0.2957018706</v>
      </c>
      <c r="BD2912" s="373">
        <f>PPMT('Assumptions (T&amp;D)'!$C$20,Model!AG$1,'Assumptions (T&amp;D)'!$C$23,Model!$AT$2866)</f>
        <v>-0.3097477095</v>
      </c>
      <c r="BE2912" s="373">
        <f>PPMT('Assumptions (T&amp;D)'!$C$20,Model!AH$1,'Assumptions (T&amp;D)'!$C$23,Model!$AT$2866)</f>
        <v>-0.3244607257</v>
      </c>
      <c r="BF2912" s="373">
        <f>PPMT('Assumptions (T&amp;D)'!$C$20,Model!AI$1,'Assumptions (T&amp;D)'!$C$23,Model!$AT$2866)</f>
        <v>-0.3398726101</v>
      </c>
      <c r="BG2912" s="373">
        <f>PPMT('Assumptions (T&amp;D)'!$C$20,Model!AJ$1,'Assumptions (T&amp;D)'!$C$23,Model!$AT$2866)</f>
        <v>-0.3560165591</v>
      </c>
      <c r="BH2912" s="373">
        <f>PPMT('Assumptions (T&amp;D)'!$C$20,Model!AK$1,'Assumptions (T&amp;D)'!$C$23,Model!$AT$2866)</f>
        <v>-0.3729273457</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-0.1999631274</v>
      </c>
      <c r="AV2913" s="373">
        <f>PPMT('Assumptions (T&amp;D)'!$C$20,Model!X$1,'Assumptions (T&amp;D)'!$C$23,Model!$AU$2866)</f>
        <v>-0.2094613759</v>
      </c>
      <c r="AW2913" s="373">
        <f>PPMT('Assumptions (T&amp;D)'!$C$20,Model!Y$1,'Assumptions (T&amp;D)'!$C$23,Model!$AU$2866)</f>
        <v>-0.2194107913</v>
      </c>
      <c r="AX2913" s="373">
        <f>PPMT('Assumptions (T&amp;D)'!$C$20,Model!Z$1,'Assumptions (T&amp;D)'!$C$23,Model!$AU$2866)</f>
        <v>-0.2298328038</v>
      </c>
      <c r="AY2913" s="373">
        <f>PPMT('Assumptions (T&amp;D)'!$C$20,Model!AA$1,'Assumptions (T&amp;D)'!$C$23,Model!$AU$2866)</f>
        <v>-0.240749862</v>
      </c>
      <c r="AZ2913" s="373">
        <f>PPMT('Assumptions (T&amp;D)'!$C$20,Model!AB$1,'Assumptions (T&amp;D)'!$C$23,Model!$AU$2866)</f>
        <v>-0.2521854805</v>
      </c>
      <c r="BA2913" s="373">
        <f>PPMT('Assumptions (T&amp;D)'!$C$20,Model!AC$1,'Assumptions (T&amp;D)'!$C$23,Model!$AU$2866)</f>
        <v>-0.2641642908</v>
      </c>
      <c r="BB2913" s="373">
        <f>PPMT('Assumptions (T&amp;D)'!$C$20,Model!AD$1,'Assumptions (T&amp;D)'!$C$23,Model!$AU$2866)</f>
        <v>-0.2767120946</v>
      </c>
      <c r="BC2913" s="373">
        <f>PPMT('Assumptions (T&amp;D)'!$C$20,Model!AE$1,'Assumptions (T&amp;D)'!$C$23,Model!$AU$2866)</f>
        <v>-0.2898559191</v>
      </c>
      <c r="BD2913" s="373">
        <f>PPMT('Assumptions (T&amp;D)'!$C$20,Model!AF$1,'Assumptions (T&amp;D)'!$C$23,Model!$AU$2866)</f>
        <v>-0.3036240753</v>
      </c>
      <c r="BE2913" s="373">
        <f>PPMT('Assumptions (T&amp;D)'!$C$20,Model!AG$1,'Assumptions (T&amp;D)'!$C$23,Model!$AU$2866)</f>
        <v>-0.3180462188</v>
      </c>
      <c r="BF2913" s="373">
        <f>PPMT('Assumptions (T&amp;D)'!$C$20,Model!AH$1,'Assumptions (T&amp;D)'!$C$23,Model!$AU$2866)</f>
        <v>-0.3331534142</v>
      </c>
      <c r="BG2913" s="373">
        <f>PPMT('Assumptions (T&amp;D)'!$C$20,Model!AI$1,'Assumptions (T&amp;D)'!$C$23,Model!$AU$2866)</f>
        <v>-0.3489782014</v>
      </c>
      <c r="BH2913" s="373">
        <f>PPMT('Assumptions (T&amp;D)'!$C$20,Model!AJ$1,'Assumptions (T&amp;D)'!$C$23,Model!$AU$2866)</f>
        <v>-0.365554666</v>
      </c>
      <c r="BI2913" s="373">
        <f>PPMT('Assumptions (T&amp;D)'!$C$20,Model!AK$1,'Assumptions (T&amp;D)'!$C$23,Model!$AU$2866)</f>
        <v>-0.3829185126</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-0.2053107165</v>
      </c>
      <c r="AW2914" s="373">
        <f>PPMT('Assumptions (T&amp;D)'!$C$20,Model!X$1,'Assumptions (T&amp;D)'!$C$23,Model!$AV$2866)</f>
        <v>-0.2150629755</v>
      </c>
      <c r="AX2914" s="373">
        <f>PPMT('Assumptions (T&amp;D)'!$C$20,Model!Y$1,'Assumptions (T&amp;D)'!$C$23,Model!$AV$2866)</f>
        <v>-0.2252784669</v>
      </c>
      <c r="AY2914" s="373">
        <f>PPMT('Assumptions (T&amp;D)'!$C$20,Model!Z$1,'Assumptions (T&amp;D)'!$C$23,Model!$AV$2866)</f>
        <v>-0.2359791941</v>
      </c>
      <c r="AZ2914" s="373">
        <f>PPMT('Assumptions (T&amp;D)'!$C$20,Model!AA$1,'Assumptions (T&amp;D)'!$C$23,Model!$AV$2866)</f>
        <v>-0.2471882058</v>
      </c>
      <c r="BA2914" s="373">
        <f>PPMT('Assumptions (T&amp;D)'!$C$20,Model!AB$1,'Assumptions (T&amp;D)'!$C$23,Model!$AV$2866)</f>
        <v>-0.2589296455</v>
      </c>
      <c r="BB2914" s="373">
        <f>PPMT('Assumptions (T&amp;D)'!$C$20,Model!AC$1,'Assumptions (T&amp;D)'!$C$23,Model!$AV$2866)</f>
        <v>-0.2712288037</v>
      </c>
      <c r="BC2914" s="373">
        <f>PPMT('Assumptions (T&amp;D)'!$C$20,Model!AD$1,'Assumptions (T&amp;D)'!$C$23,Model!$AV$2866)</f>
        <v>-0.2841121719</v>
      </c>
      <c r="BD2914" s="373">
        <f>PPMT('Assumptions (T&amp;D)'!$C$20,Model!AE$1,'Assumptions (T&amp;D)'!$C$23,Model!$AV$2866)</f>
        <v>-0.2976075001</v>
      </c>
      <c r="BE2914" s="373">
        <f>PPMT('Assumptions (T&amp;D)'!$C$20,Model!AF$1,'Assumptions (T&amp;D)'!$C$23,Model!$AV$2866)</f>
        <v>-0.3117438563</v>
      </c>
      <c r="BF2914" s="373">
        <f>PPMT('Assumptions (T&amp;D)'!$C$20,Model!AG$1,'Assumptions (T&amp;D)'!$C$23,Model!$AV$2866)</f>
        <v>-0.3265516895</v>
      </c>
      <c r="BG2914" s="373">
        <f>PPMT('Assumptions (T&amp;D)'!$C$20,Model!AH$1,'Assumptions (T&amp;D)'!$C$23,Model!$AV$2866)</f>
        <v>-0.3420628947</v>
      </c>
      <c r="BH2914" s="373">
        <f>PPMT('Assumptions (T&amp;D)'!$C$20,Model!AI$1,'Assumptions (T&amp;D)'!$C$23,Model!$AV$2866)</f>
        <v>-0.3583108822</v>
      </c>
      <c r="BI2914" s="373">
        <f>PPMT('Assumptions (T&amp;D)'!$C$20,Model!AJ$1,'Assumptions (T&amp;D)'!$C$23,Model!$AV$2866)</f>
        <v>-0.3753306491</v>
      </c>
      <c r="BJ2914" s="373">
        <f>PPMT('Assumptions (T&amp;D)'!$C$20,Model!AK$1,'Assumptions (T&amp;D)'!$C$23,Model!$AV$2866)</f>
        <v>-0.393158855</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-0.2107915316</v>
      </c>
      <c r="AX2915" s="373">
        <f>PPMT('Assumptions (T&amp;D)'!$C$20,Model!X$1,'Assumptions (T&amp;D)'!$C$23,Model!$AW$2866)</f>
        <v>-0.2208041294</v>
      </c>
      <c r="AY2915" s="373">
        <f>PPMT('Assumptions (T&amp;D)'!$C$20,Model!Y$1,'Assumptions (T&amp;D)'!$C$23,Model!$AW$2866)</f>
        <v>-0.2312923255</v>
      </c>
      <c r="AZ2915" s="373">
        <f>PPMT('Assumptions (T&amp;D)'!$C$20,Model!Z$1,'Assumptions (T&amp;D)'!$C$23,Model!$AW$2866)</f>
        <v>-0.242278711</v>
      </c>
      <c r="BA2915" s="373">
        <f>PPMT('Assumptions (T&amp;D)'!$C$20,Model!AA$1,'Assumptions (T&amp;D)'!$C$23,Model!$AW$2866)</f>
        <v>-0.2537869498</v>
      </c>
      <c r="BB2915" s="373">
        <f>PPMT('Assumptions (T&amp;D)'!$C$20,Model!AB$1,'Assumptions (T&amp;D)'!$C$23,Model!$AW$2866)</f>
        <v>-0.2658418299</v>
      </c>
      <c r="BC2915" s="373">
        <f>PPMT('Assumptions (T&amp;D)'!$C$20,Model!AC$1,'Assumptions (T&amp;D)'!$C$23,Model!$AW$2866)</f>
        <v>-0.2784693168</v>
      </c>
      <c r="BD2915" s="373">
        <f>PPMT('Assumptions (T&amp;D)'!$C$20,Model!AD$1,'Assumptions (T&amp;D)'!$C$23,Model!$AW$2866)</f>
        <v>-0.2916966094</v>
      </c>
      <c r="BE2915" s="373">
        <f>PPMT('Assumptions (T&amp;D)'!$C$20,Model!AE$1,'Assumptions (T&amp;D)'!$C$23,Model!$AW$2866)</f>
        <v>-0.3055521983</v>
      </c>
      <c r="BF2915" s="373">
        <f>PPMT('Assumptions (T&amp;D)'!$C$20,Model!AF$1,'Assumptions (T&amp;D)'!$C$23,Model!$AW$2866)</f>
        <v>-0.3200659277</v>
      </c>
      <c r="BG2915" s="373">
        <f>PPMT('Assumptions (T&amp;D)'!$C$20,Model!AG$1,'Assumptions (T&amp;D)'!$C$23,Model!$AW$2866)</f>
        <v>-0.3352690593</v>
      </c>
      <c r="BH2915" s="373">
        <f>PPMT('Assumptions (T&amp;D)'!$C$20,Model!AH$1,'Assumptions (T&amp;D)'!$C$23,Model!$AW$2866)</f>
        <v>-0.3511943396</v>
      </c>
      <c r="BI2915" s="373">
        <f>PPMT('Assumptions (T&amp;D)'!$C$20,Model!AI$1,'Assumptions (T&amp;D)'!$C$23,Model!$AW$2866)</f>
        <v>-0.3678760707</v>
      </c>
      <c r="BJ2915" s="373">
        <f>PPMT('Assumptions (T&amp;D)'!$C$20,Model!AJ$1,'Assumptions (T&amp;D)'!$C$23,Model!$AW$2866)</f>
        <v>-0.3853501841</v>
      </c>
      <c r="BK2915" s="373">
        <f>PPMT('Assumptions (T&amp;D)'!$C$20,Model!AK$1,'Assumptions (T&amp;D)'!$C$23,Model!$AW$2866)</f>
        <v>-0.4036543178</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-0.2164087492</v>
      </c>
      <c r="AY2916" s="373">
        <f>PPMT('Assumptions (T&amp;D)'!$C$20,Model!X$1,'Assumptions (T&amp;D)'!$C$23,Model!$AX$2866)</f>
        <v>-0.2266881648</v>
      </c>
      <c r="AZ2916" s="373">
        <f>PPMT('Assumptions (T&amp;D)'!$C$20,Model!Y$1,'Assumptions (T&amp;D)'!$C$23,Model!$AX$2866)</f>
        <v>-0.2374558526</v>
      </c>
      <c r="BA2916" s="373">
        <f>PPMT('Assumptions (T&amp;D)'!$C$20,Model!Z$1,'Assumptions (T&amp;D)'!$C$23,Model!$AX$2866)</f>
        <v>-0.2487350056</v>
      </c>
      <c r="BB2916" s="373">
        <f>PPMT('Assumptions (T&amp;D)'!$C$20,Model!AA$1,'Assumptions (T&amp;D)'!$C$23,Model!$AX$2866)</f>
        <v>-0.2605499183</v>
      </c>
      <c r="BC2916" s="373">
        <f>PPMT('Assumptions (T&amp;D)'!$C$20,Model!AB$1,'Assumptions (T&amp;D)'!$C$23,Model!$AX$2866)</f>
        <v>-0.2729260395</v>
      </c>
      <c r="BD2916" s="373">
        <f>PPMT('Assumptions (T&amp;D)'!$C$20,Model!AC$1,'Assumptions (T&amp;D)'!$C$23,Model!$AX$2866)</f>
        <v>-0.2858900263</v>
      </c>
      <c r="BE2916" s="373">
        <f>PPMT('Assumptions (T&amp;D)'!$C$20,Model!AD$1,'Assumptions (T&amp;D)'!$C$23,Model!$AX$2866)</f>
        <v>-0.2994698026</v>
      </c>
      <c r="BF2916" s="373">
        <f>PPMT('Assumptions (T&amp;D)'!$C$20,Model!AE$1,'Assumptions (T&amp;D)'!$C$23,Model!$AX$2866)</f>
        <v>-0.3136946182</v>
      </c>
      <c r="BG2916" s="373">
        <f>PPMT('Assumptions (T&amp;D)'!$C$20,Model!AF$1,'Assumptions (T&amp;D)'!$C$23,Model!$AX$2866)</f>
        <v>-0.3285951126</v>
      </c>
      <c r="BH2916" s="373">
        <f>PPMT('Assumptions (T&amp;D)'!$C$20,Model!AG$1,'Assumptions (T&amp;D)'!$C$23,Model!$AX$2866)</f>
        <v>-0.3442033804</v>
      </c>
      <c r="BI2916" s="373">
        <f>PPMT('Assumptions (T&amp;D)'!$C$20,Model!AH$1,'Assumptions (T&amp;D)'!$C$23,Model!$AX$2866)</f>
        <v>-0.360553041</v>
      </c>
      <c r="BJ2916" s="373">
        <f>PPMT('Assumptions (T&amp;D)'!$C$20,Model!AI$1,'Assumptions (T&amp;D)'!$C$23,Model!$AX$2866)</f>
        <v>-0.3776793104</v>
      </c>
      <c r="BK2916" s="373">
        <f>PPMT('Assumptions (T&amp;D)'!$C$20,Model!AJ$1,'Assumptions (T&amp;D)'!$C$23,Model!$AX$2866)</f>
        <v>-0.3956190777</v>
      </c>
      <c r="BL2916" s="373">
        <f>PPMT('Assumptions (T&amp;D)'!$C$20,Model!AK$1,'Assumptions (T&amp;D)'!$C$23,Model!$AX$2866)</f>
        <v>-0.4144109839</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-0.222165619</v>
      </c>
      <c r="AZ2917" s="373">
        <f>PPMT('Assumptions (T&amp;D)'!$C$20,Model!X$1,'Assumptions (T&amp;D)'!$C$23,Model!$AY$2866)</f>
        <v>-0.2327184859</v>
      </c>
      <c r="BA2917" s="373">
        <f>PPMT('Assumptions (T&amp;D)'!$C$20,Model!Y$1,'Assumptions (T&amp;D)'!$C$23,Model!$AY$2866)</f>
        <v>-0.243772614</v>
      </c>
      <c r="BB2917" s="373">
        <f>PPMT('Assumptions (T&amp;D)'!$C$20,Model!Z$1,'Assumptions (T&amp;D)'!$C$23,Model!$AY$2866)</f>
        <v>-0.2553518132</v>
      </c>
      <c r="BC2917" s="373">
        <f>PPMT('Assumptions (T&amp;D)'!$C$20,Model!AA$1,'Assumptions (T&amp;D)'!$C$23,Model!$AY$2866)</f>
        <v>-0.2674810243</v>
      </c>
      <c r="BD2917" s="373">
        <f>PPMT('Assumptions (T&amp;D)'!$C$20,Model!AB$1,'Assumptions (T&amp;D)'!$C$23,Model!$AY$2866)</f>
        <v>-0.2801863729</v>
      </c>
      <c r="BE2917" s="373">
        <f>PPMT('Assumptions (T&amp;D)'!$C$20,Model!AC$1,'Assumptions (T&amp;D)'!$C$23,Model!$AY$2866)</f>
        <v>-0.2934952257</v>
      </c>
      <c r="BF2917" s="373">
        <f>PPMT('Assumptions (T&amp;D)'!$C$20,Model!AD$1,'Assumptions (T&amp;D)'!$C$23,Model!$AY$2866)</f>
        <v>-0.3074362489</v>
      </c>
      <c r="BG2917" s="373">
        <f>PPMT('Assumptions (T&amp;D)'!$C$20,Model!AE$1,'Assumptions (T&amp;D)'!$C$23,Model!$AY$2866)</f>
        <v>-0.3220394707</v>
      </c>
      <c r="BH2917" s="373">
        <f>PPMT('Assumptions (T&amp;D)'!$C$20,Model!AF$1,'Assumptions (T&amp;D)'!$C$23,Model!$AY$2866)</f>
        <v>-0.3373363456</v>
      </c>
      <c r="BI2917" s="373">
        <f>PPMT('Assumptions (T&amp;D)'!$C$20,Model!AG$1,'Assumptions (T&amp;D)'!$C$23,Model!$AY$2866)</f>
        <v>-0.353359822</v>
      </c>
      <c r="BJ2917" s="373">
        <f>PPMT('Assumptions (T&amp;D)'!$C$20,Model!AH$1,'Assumptions (T&amp;D)'!$C$23,Model!$AY$2866)</f>
        <v>-0.3701444135</v>
      </c>
      <c r="BK2917" s="373">
        <f>PPMT('Assumptions (T&amp;D)'!$C$20,Model!AI$1,'Assumptions (T&amp;D)'!$C$23,Model!$AY$2866)</f>
        <v>-0.3877262732</v>
      </c>
      <c r="BL2917" s="373">
        <f>PPMT('Assumptions (T&amp;D)'!$C$20,Model!AJ$1,'Assumptions (T&amp;D)'!$C$23,Model!$AY$2866)</f>
        <v>-0.4061432711</v>
      </c>
      <c r="BM2917" s="373">
        <f>PPMT('Assumptions (T&amp;D)'!$C$20,Model!AK$1,'Assumptions (T&amp;D)'!$C$23,Model!$AY$2866)</f>
        <v>-0.4254350765</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-0.2280654663</v>
      </c>
      <c r="BA2918" s="373">
        <f>PPMT('Assumptions (T&amp;D)'!$C$20,Model!X$1,'Assumptions (T&amp;D)'!$C$23,Model!$AZ$2866)</f>
        <v>-0.2388985759</v>
      </c>
      <c r="BB2918" s="373">
        <f>PPMT('Assumptions (T&amp;D)'!$C$20,Model!Y$1,'Assumptions (T&amp;D)'!$C$23,Model!$AZ$2866)</f>
        <v>-0.2502462583</v>
      </c>
      <c r="BC2918" s="373">
        <f>PPMT('Assumptions (T&amp;D)'!$C$20,Model!Z$1,'Assumptions (T&amp;D)'!$C$23,Model!$AZ$2866)</f>
        <v>-0.2621329555</v>
      </c>
      <c r="BD2918" s="373">
        <f>PPMT('Assumptions (T&amp;D)'!$C$20,Model!AA$1,'Assumptions (T&amp;D)'!$C$23,Model!$AZ$2866)</f>
        <v>-0.2745842709</v>
      </c>
      <c r="BE2918" s="373">
        <f>PPMT('Assumptions (T&amp;D)'!$C$20,Model!AB$1,'Assumptions (T&amp;D)'!$C$23,Model!$AZ$2866)</f>
        <v>-0.2876270238</v>
      </c>
      <c r="BF2918" s="373">
        <f>PPMT('Assumptions (T&amp;D)'!$C$20,Model!AC$1,'Assumptions (T&amp;D)'!$C$23,Model!$AZ$2866)</f>
        <v>-0.3012893074</v>
      </c>
      <c r="BG2918" s="373">
        <f>PPMT('Assumptions (T&amp;D)'!$C$20,Model!AD$1,'Assumptions (T&amp;D)'!$C$23,Model!$AZ$2866)</f>
        <v>-0.3156005495</v>
      </c>
      <c r="BH2918" s="373">
        <f>PPMT('Assumptions (T&amp;D)'!$C$20,Model!AE$1,'Assumptions (T&amp;D)'!$C$23,Model!$AZ$2866)</f>
        <v>-0.3305915756</v>
      </c>
      <c r="BI2918" s="373">
        <f>PPMT('Assumptions (T&amp;D)'!$C$20,Model!AF$1,'Assumptions (T&amp;D)'!$C$23,Model!$AZ$2866)</f>
        <v>-0.3462946755</v>
      </c>
      <c r="BJ2918" s="373">
        <f>PPMT('Assumptions (T&amp;D)'!$C$20,Model!AG$1,'Assumptions (T&amp;D)'!$C$23,Model!$AZ$2866)</f>
        <v>-0.3627436725</v>
      </c>
      <c r="BK2918" s="373">
        <f>PPMT('Assumptions (T&amp;D)'!$C$20,Model!AH$1,'Assumptions (T&amp;D)'!$C$23,Model!$AZ$2866)</f>
        <v>-0.379973997</v>
      </c>
      <c r="BL2918" s="373">
        <f>PPMT('Assumptions (T&amp;D)'!$C$20,Model!AI$1,'Assumptions (T&amp;D)'!$C$23,Model!$AZ$2866)</f>
        <v>-0.3980227619</v>
      </c>
      <c r="BM2918" s="373">
        <f>PPMT('Assumptions (T&amp;D)'!$C$20,Model!AJ$1,'Assumptions (T&amp;D)'!$C$23,Model!$AZ$2866)</f>
        <v>-0.416928843</v>
      </c>
      <c r="BN2918" s="373">
        <f>PPMT('Assumptions (T&amp;D)'!$C$20,Model!AK$1,'Assumptions (T&amp;D)'!$C$23,Model!$AZ$2866)</f>
        <v>-0.4367329631</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-0.2325692963</v>
      </c>
      <c r="BB2919" s="373">
        <f>PPMT('Assumptions (T&amp;D)'!$C$20,Model!X$1,'Assumptions (T&amp;D)'!$C$23,Model!$BA$2866)</f>
        <v>-0.2436163379</v>
      </c>
      <c r="BC2919" s="373">
        <f>PPMT('Assumptions (T&amp;D)'!$C$20,Model!Y$1,'Assumptions (T&amp;D)'!$C$23,Model!$BA$2866)</f>
        <v>-0.2551881139</v>
      </c>
      <c r="BD2919" s="373">
        <f>PPMT('Assumptions (T&amp;D)'!$C$20,Model!Z$1,'Assumptions (T&amp;D)'!$C$23,Model!$BA$2866)</f>
        <v>-0.2673095494</v>
      </c>
      <c r="BE2919" s="373">
        <f>PPMT('Assumptions (T&amp;D)'!$C$20,Model!AA$1,'Assumptions (T&amp;D)'!$C$23,Model!$BA$2866)</f>
        <v>-0.280006753</v>
      </c>
      <c r="BF2919" s="373">
        <f>PPMT('Assumptions (T&amp;D)'!$C$20,Model!AB$1,'Assumptions (T&amp;D)'!$C$23,Model!$BA$2866)</f>
        <v>-0.2933070737</v>
      </c>
      <c r="BG2919" s="373">
        <f>PPMT('Assumptions (T&amp;D)'!$C$20,Model!AC$1,'Assumptions (T&amp;D)'!$C$23,Model!$BA$2866)</f>
        <v>-0.3072391597</v>
      </c>
      <c r="BH2919" s="373">
        <f>PPMT('Assumptions (T&amp;D)'!$C$20,Model!AD$1,'Assumptions (T&amp;D)'!$C$23,Model!$BA$2866)</f>
        <v>-0.3218330198</v>
      </c>
      <c r="BI2919" s="373">
        <f>PPMT('Assumptions (T&amp;D)'!$C$20,Model!AE$1,'Assumptions (T&amp;D)'!$C$23,Model!$BA$2866)</f>
        <v>-0.3371200882</v>
      </c>
      <c r="BJ2919" s="373">
        <f>PPMT('Assumptions (T&amp;D)'!$C$20,Model!AF$1,'Assumptions (T&amp;D)'!$C$23,Model!$BA$2866)</f>
        <v>-0.3531332924</v>
      </c>
      <c r="BK2919" s="373">
        <f>PPMT('Assumptions (T&amp;D)'!$C$20,Model!AG$1,'Assumptions (T&amp;D)'!$C$23,Model!$BA$2866)</f>
        <v>-0.3699071238</v>
      </c>
      <c r="BL2919" s="373">
        <f>PPMT('Assumptions (T&amp;D)'!$C$20,Model!AH$1,'Assumptions (T&amp;D)'!$C$23,Model!$BA$2866)</f>
        <v>-0.3874777122</v>
      </c>
      <c r="BM2919" s="373">
        <f>PPMT('Assumptions (T&amp;D)'!$C$20,Model!AI$1,'Assumptions (T&amp;D)'!$C$23,Model!$BA$2866)</f>
        <v>-0.4058829035</v>
      </c>
      <c r="BN2919" s="373">
        <f>PPMT('Assumptions (T&amp;D)'!$C$20,Model!AJ$1,'Assumptions (T&amp;D)'!$C$23,Model!$BA$2866)</f>
        <v>-0.4251623415</v>
      </c>
      <c r="BO2919" s="373">
        <f>PPMT('Assumptions (T&amp;D)'!$C$20,Model!AK$1,'Assumptions (T&amp;D) old'!$B$103,Model!$BA$2866)</f>
        <v>-0.4453575527</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-0.05701496867</v>
      </c>
      <c r="D2920" s="372">
        <f t="array" ref="D2920">SUM(IF(ISERROR(D2921:D2971),"",D2921:D2971))</f>
        <v>-0.1117463955</v>
      </c>
      <c r="E2920" s="372">
        <f t="array" ref="E2920">SUM(IF(ISERROR(E2921:E2971),"",E2921:E2971))</f>
        <v>-0.1601206286</v>
      </c>
      <c r="F2920" s="372">
        <f t="array" ref="F2920">SUM(IF(ISERROR(F2921:F2971),"",F2921:F2971))</f>
        <v>-0.2046186443</v>
      </c>
      <c r="G2920" s="372">
        <f t="array" ref="G2920">SUM(IF(ISERROR(G2921:G2971),"",G2921:G2971))</f>
        <v>-0.2516153958</v>
      </c>
      <c r="H2920" s="372">
        <f t="array" ref="H2920">SUM(IF(ISERROR(H2921:H2971),"",H2921:H2971))</f>
        <v>-0.2936379529</v>
      </c>
      <c r="I2920" s="372">
        <f t="array" ref="I2920">SUM(IF(ISERROR(I2921:I2971),"",I2921:I2971))</f>
        <v>-0.3702611021</v>
      </c>
      <c r="J2920" s="372">
        <f t="array" ref="J2920">SUM(IF(ISERROR(J2921:J2971),"",J2921:J2971))</f>
        <v>-0.4215867343</v>
      </c>
      <c r="K2920" s="372">
        <f t="array" ref="K2920">SUM(IF(ISERROR(K2921:K2971),"",K2921:K2971))</f>
        <v>-0.4746728086</v>
      </c>
      <c r="L2920" s="372">
        <f t="array" ref="L2920">SUM(IF(ISERROR(L2921:L2971),"",L2921:L2971))</f>
        <v>-0.5175195807</v>
      </c>
      <c r="M2920" s="372">
        <f t="array" ref="M2920">SUM(IF(ISERROR(M2921:M2971),"",M2921:M2971))</f>
        <v>-0.5512630469</v>
      </c>
      <c r="N2920" s="372">
        <f t="array" ref="N2920">SUM(IF(ISERROR(N2921:N2971),"",N2921:N2971))</f>
        <v>-0.5883947457</v>
      </c>
      <c r="O2920" s="372">
        <f t="array" ref="O2920">SUM(IF(ISERROR(O2921:O2971),"",O2921:O2971))</f>
        <v>-0.6191377975</v>
      </c>
      <c r="P2920" s="372">
        <f t="array" ref="P2920">SUM(IF(ISERROR(P2921:P2971),"",P2921:P2971))</f>
        <v>-0.6465453273</v>
      </c>
      <c r="Q2920" s="372">
        <f t="array" ref="Q2920">SUM(IF(ISERROR(Q2921:Q2971),"",Q2921:Q2971))</f>
        <v>-0.6715477507</v>
      </c>
      <c r="R2920" s="372">
        <f t="array" ref="R2920">SUM(IF(ISERROR(R2921:R2971),"",R2921:R2971))</f>
        <v>-0.6993257582</v>
      </c>
      <c r="S2920" s="372">
        <f t="array" ref="S2920">SUM(IF(ISERROR(S2921:S2971),"",S2921:S2971))</f>
        <v>-0.7381231798</v>
      </c>
      <c r="T2920" s="372">
        <f t="array" ref="T2920">SUM(IF(ISERROR(T2921:T2971),"",T2921:T2971))</f>
        <v>-0.7611210997</v>
      </c>
      <c r="U2920" s="372">
        <f t="array" ref="U2920">SUM(IF(ISERROR(U2921:U2971),"",U2921:U2971))</f>
        <v>-0.7823236993</v>
      </c>
      <c r="V2920" s="372">
        <f t="array" ref="V2920">SUM(IF(ISERROR(V2921:V2971),"",V2921:V2971))</f>
        <v>-0.8037978906</v>
      </c>
      <c r="W2920" s="372">
        <f t="array" ref="W2920">SUM(IF(ISERROR(W2921:W2971),"",W2921:W2971))</f>
        <v>-0.8241446629</v>
      </c>
      <c r="X2920" s="372">
        <f t="array" ref="X2920">SUM(IF(ISERROR(X2921:X2971),"",X2921:X2971))</f>
        <v>-0.844758864</v>
      </c>
      <c r="Y2920" s="372">
        <f t="array" ref="Y2920">SUM(IF(ISERROR(Y2921:Y2971),"",Y2921:Y2971))</f>
        <v>-0.8680999504</v>
      </c>
      <c r="Z2920" s="372">
        <f t="array" ref="Z2920">SUM(IF(ISERROR(Z2921:Z2971),"",Z2921:Z2971))</f>
        <v>-0.8921948027</v>
      </c>
      <c r="AA2920" s="372">
        <f t="array" ref="AA2920">SUM(IF(ISERROR(AA2921:AA2971),"",AA2921:AA2971))</f>
        <v>-0.9174685742</v>
      </c>
      <c r="AB2920" s="372">
        <f t="array" ref="AB2920">SUM(IF(ISERROR(AB2921:AB2971),"",AB2921:AB2971))</f>
        <v>-0.9432737061</v>
      </c>
      <c r="AC2920" s="372">
        <f t="array" ref="AC2920">SUM(IF(ISERROR(AC2921:AC2971),"",AC2921:AC2971))</f>
        <v>-0.9690340676</v>
      </c>
      <c r="AD2920" s="372">
        <f t="array" ref="AD2920">SUM(IF(ISERROR(AD2921:AD2971),"",AD2921:AD2971))</f>
        <v>-0.9953289295</v>
      </c>
      <c r="AE2920" s="372">
        <f t="array" ref="AE2920">SUM(IF(ISERROR(AE2921:AE2971),"",AE2921:AE2971))</f>
        <v>-1.0218948</v>
      </c>
      <c r="AF2920" s="372">
        <f t="array" ref="AF2920">SUM(IF(ISERROR(AF2921:AF2971),"",AF2921:AF2971))</f>
        <v>-1.048762642</v>
      </c>
      <c r="AG2920" s="372">
        <f t="array" ref="AG2920">SUM(IF(ISERROR(AG2921:AG2971),"",AG2921:AG2971))</f>
        <v>-1.076086572</v>
      </c>
      <c r="AH2920" s="372">
        <f t="array" ref="AH2920">SUM(IF(ISERROR(AH2921:AH2971),"",AH2921:AH2971))</f>
        <v>-1.10456008</v>
      </c>
      <c r="AI2920" s="372">
        <f t="array" ref="AI2920">SUM(IF(ISERROR(AI2921:AI2971),"",AI2921:AI2971))</f>
        <v>-1.135247796</v>
      </c>
      <c r="AJ2920" s="372">
        <f t="array" ref="AJ2920">SUM(IF(ISERROR(AJ2921:AJ2971),"",AJ2921:AJ2971))</f>
        <v>-1.166785221</v>
      </c>
      <c r="AK2920" s="372">
        <f t="array" ref="AK2920">SUM(IF(ISERROR(AK2921:AK2971),"",AK2921:AK2971))</f>
        <v>-1.199051646</v>
      </c>
      <c r="AL2920" s="372">
        <f t="array" ref="AL2920">SUM(IF(ISERROR(AL2921:AL2971),"",AL2921:AL2971))</f>
        <v>-1.232137976</v>
      </c>
      <c r="AM2920" s="372">
        <f t="array" ref="AM2920">SUM(IF(ISERROR(AM2921:AM2971),"",AM2921:AM2971))</f>
        <v>-1.265982329</v>
      </c>
      <c r="AN2920" s="372">
        <f t="array" ref="AN2920">SUM(IF(ISERROR(AN2921:AN2971),"",AN2921:AN2971))</f>
        <v>-1.300682886</v>
      </c>
      <c r="AO2920" s="372">
        <f t="array" ref="AO2920">SUM(IF(ISERROR(AO2921:AO2971),"",AO2921:AO2971))</f>
        <v>-1.336260262</v>
      </c>
      <c r="AP2920" s="372">
        <f t="array" ref="AP2920">SUM(IF(ISERROR(AP2921:AP2971),"",AP2921:AP2971))</f>
        <v>-1.372735558</v>
      </c>
      <c r="AQ2920" s="372">
        <f t="array" ref="AQ2920">SUM(IF(ISERROR(AQ2921:AQ2971),"",AQ2921:AQ2971))</f>
        <v>-1.410130361</v>
      </c>
      <c r="AR2920" s="372">
        <f t="array" ref="AR2920">SUM(IF(ISERROR(AR2921:AR2971),"",AR2921:AR2971))</f>
        <v>-1.448466765</v>
      </c>
      <c r="AS2920" s="372">
        <f t="array" ref="AS2920">SUM(IF(ISERROR(AS2921:AS2971),"",AS2921:AS2971))</f>
        <v>-1.487767375</v>
      </c>
      <c r="AT2920" s="372">
        <f t="array" ref="AT2920">SUM(IF(ISERROR(AT2921:AT2971),"",AT2921:AT2971))</f>
        <v>-1.528055324</v>
      </c>
      <c r="AU2920" s="372">
        <f t="array" ref="AU2920">SUM(IF(ISERROR(AU2921:AU2971),"",AU2921:AU2971))</f>
        <v>-1.569354279</v>
      </c>
      <c r="AV2920" s="372">
        <f t="array" ref="AV2920">SUM(IF(ISERROR(AV2921:AV2971),"",AV2921:AV2971))</f>
        <v>-1.611688462</v>
      </c>
      <c r="AW2920" s="372">
        <f t="array" ref="AW2920">SUM(IF(ISERROR(AW2921:AW2971),"",AW2921:AW2971))</f>
        <v>-1.655082652</v>
      </c>
      <c r="AX2920" s="372">
        <f t="array" ref="AX2920">SUM(IF(ISERROR(AX2921:AX2971),"",AX2921:AX2971))</f>
        <v>-1.699562207</v>
      </c>
      <c r="AY2920" s="372">
        <f t="array" ref="AY2920">SUM(IF(ISERROR(AY2921:AY2971),"",AY2921:AY2971))</f>
        <v>-1.74515307</v>
      </c>
      <c r="AZ2920" s="372">
        <f t="array" ref="AZ2920">SUM(IF(ISERROR(AZ2921:AZ2971),"",AZ2921:AZ2971))</f>
        <v>-1.791881788</v>
      </c>
      <c r="BA2920" s="372">
        <f t="array" ref="BA2920">SUM(IF(ISERROR(BA2921:BA2971),"",BA2921:BA2971))</f>
        <v>-1.838224017</v>
      </c>
      <c r="BB2920" s="372">
        <f t="array" ref="BB2920">SUM(IF(ISERROR(BB2921:BB2971),"",BB2921:BB2971))</f>
        <v>-1.645656898</v>
      </c>
      <c r="BC2920" s="372">
        <f t="array" ref="BC2920">SUM(IF(ISERROR(BC2921:BC2971),"",BC2921:BC2971))</f>
        <v>-1.459342113</v>
      </c>
      <c r="BD2920" s="372">
        <f t="array" ref="BD2920">SUM(IF(ISERROR(BD2921:BD2971),"",BD2921:BD2971))</f>
        <v>-1.279994723</v>
      </c>
      <c r="BE2920" s="372">
        <f t="array" ref="BE2920">SUM(IF(ISERROR(BE2921:BE2971),"",BE2921:BE2971))</f>
        <v>-1.108374261</v>
      </c>
      <c r="BF2920" s="372">
        <f t="array" ref="BF2920">SUM(IF(ISERROR(BF2921:BF2971),"",BF2921:BF2971))</f>
        <v>-0.9452870971</v>
      </c>
      <c r="BG2920" s="372">
        <f t="array" ref="BG2920">SUM(IF(ISERROR(BG2921:BG2971),"",BG2921:BG2971))</f>
        <v>-0.7915889199</v>
      </c>
      <c r="BH2920" s="372">
        <f t="array" ref="BH2920">SUM(IF(ISERROR(BH2921:BH2971),"",BH2921:BH2971))</f>
        <v>-0.6481873437</v>
      </c>
      <c r="BI2920" s="372">
        <f t="array" ref="BI2920">SUM(IF(ISERROR(BI2921:BI2971),"",BI2921:BI2971))</f>
        <v>-0.5160446448</v>
      </c>
      <c r="BJ2920" s="372">
        <f t="array" ref="BJ2920">SUM(IF(ISERROR(BJ2921:BJ2971),"",BJ2921:BJ2971))</f>
        <v>-0.396180634</v>
      </c>
      <c r="BK2920" s="372">
        <f t="array" ref="BK2920">SUM(IF(ISERROR(BK2921:BK2971),"",BK2921:BK2971))</f>
        <v>-0.2896756719</v>
      </c>
      <c r="BL2920" s="372">
        <f t="array" ref="BL2920">SUM(IF(ISERROR(BL2921:BL2971),"",BL2921:BL2971))</f>
        <v>-0.1976738344</v>
      </c>
      <c r="BM2920" s="372">
        <f t="array" ref="BM2920">SUM(IF(ISERROR(BM2921:BM2971),"",BM2921:BM2971))</f>
        <v>-0.1213862348</v>
      </c>
      <c r="BN2920" s="372">
        <f t="array" ref="BN2920">SUM(IF(ISERROR(BN2921:BN2971),"",BN2921:BN2971))</f>
        <v>-0.06209451072</v>
      </c>
      <c r="BO2920" s="372">
        <f t="array" ref="BO2920">SUM(IF(ISERROR(BO2921:BO2971),"",BO2921:BO2971))</f>
        <v>-0.02115448375</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-0.05701496867</v>
      </c>
      <c r="D2921" s="373">
        <f>IPMT('Assumptions (T&amp;D)'!$C$20,Model!X$1,'Assumptions (T&amp;D)'!$C$23,Model!$C$2866)</f>
        <v>-0.05432265717</v>
      </c>
      <c r="E2921" s="373">
        <f>IPMT('Assumptions (T&amp;D)'!$C$20,Model!Y$1,'Assumptions (T&amp;D)'!$C$23,Model!$C$2866)</f>
        <v>-0.05150246088</v>
      </c>
      <c r="F2921" s="373">
        <f>IPMT('Assumptions (T&amp;D)'!$C$20,Model!Z$1,'Assumptions (T&amp;D)'!$C$23,Model!$C$2866)</f>
        <v>-0.04854830526</v>
      </c>
      <c r="G2921" s="373">
        <f>IPMT('Assumptions (T&amp;D)'!$C$20,Model!AA$1,'Assumptions (T&amp;D)'!$C$23,Model!$C$2866)</f>
        <v>-0.04545382725</v>
      </c>
      <c r="H2921" s="373">
        <f>IPMT('Assumptions (T&amp;D)'!$C$20,Model!AB$1,'Assumptions (T&amp;D)'!$C$23,Model!$C$2866)</f>
        <v>-0.04221236153</v>
      </c>
      <c r="I2921" s="373">
        <f>IPMT('Assumptions (T&amp;D)'!$C$20,Model!AC$1,'Assumptions (T&amp;D)'!$C$23,Model!$C$2866)</f>
        <v>-0.03881692619</v>
      </c>
      <c r="J2921" s="373">
        <f>IPMT('Assumptions (T&amp;D)'!$C$20,Model!AD$1,'Assumptions (T&amp;D)'!$C$23,Model!$C$2866)</f>
        <v>-0.03526020767</v>
      </c>
      <c r="K2921" s="373">
        <f>IPMT('Assumptions (T&amp;D)'!$C$20,Model!AE$1,'Assumptions (T&amp;D)'!$C$23,Model!$C$2866)</f>
        <v>-0.03153454503</v>
      </c>
      <c r="L2921" s="373">
        <f>IPMT('Assumptions (T&amp;D)'!$C$20,Model!AF$1,'Assumptions (T&amp;D)'!$C$23,Model!$C$2866)</f>
        <v>-0.02763191341</v>
      </c>
      <c r="M2921" s="373">
        <f>IPMT('Assumptions (T&amp;D)'!$C$20,Model!AG$1,'Assumptions (T&amp;D)'!$C$23,Model!$C$2866)</f>
        <v>-0.02354390678</v>
      </c>
      <c r="N2921" s="373">
        <f>IPMT('Assumptions (T&amp;D)'!$C$20,Model!AH$1,'Assumptions (T&amp;D)'!$C$23,Model!$C$2866)</f>
        <v>-0.01926171984</v>
      </c>
      <c r="O2921" s="373">
        <f>IPMT('Assumptions (T&amp;D)'!$C$20,Model!AI$1,'Assumptions (T&amp;D)'!$C$23,Model!$C$2866)</f>
        <v>-0.01477612902</v>
      </c>
      <c r="P2921" s="373">
        <f>IPMT('Assumptions (T&amp;D)'!$C$20,Model!AJ$1,'Assumptions (T&amp;D)'!$C$23,Model!$C$2866)</f>
        <v>-0.01007747264</v>
      </c>
      <c r="Q2921" s="373">
        <f>IPMT('Assumptions (T&amp;D)'!$C$20,Model!AK$1,'Assumptions (T&amp;D)'!$C$23,Model!$C$2866)</f>
        <v>-0.005155630082</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-0.05742373835</v>
      </c>
      <c r="E2922" s="373">
        <f>IPMT('Assumptions (T&amp;D)'!$C$20,Model!X$1,'Assumptions (T&amp;D)'!$C$23,Model!$D$2866)</f>
        <v>-0.05471212429</v>
      </c>
      <c r="F2922" s="373">
        <f>IPMT('Assumptions (T&amp;D)'!$C$20,Model!Y$1,'Assumptions (T&amp;D)'!$C$23,Model!$D$2866)</f>
        <v>-0.05187170855</v>
      </c>
      <c r="G2922" s="373">
        <f>IPMT('Assumptions (T&amp;D)'!$C$20,Model!Z$1,'Assumptions (T&amp;D)'!$C$23,Model!$D$2866)</f>
        <v>-0.04889637307</v>
      </c>
      <c r="H2922" s="373">
        <f>IPMT('Assumptions (T&amp;D)'!$C$20,Model!AA$1,'Assumptions (T&amp;D)'!$C$23,Model!$D$2866)</f>
        <v>-0.04577970915</v>
      </c>
      <c r="I2922" s="373">
        <f>IPMT('Assumptions (T&amp;D)'!$C$20,Model!AB$1,'Assumptions (T&amp;D)'!$C$23,Model!$D$2866)</f>
        <v>-0.04251500369</v>
      </c>
      <c r="J2922" s="373">
        <f>IPMT('Assumptions (T&amp;D)'!$C$20,Model!AC$1,'Assumptions (T&amp;D)'!$C$23,Model!$D$2866)</f>
        <v>-0.03909522473</v>
      </c>
      <c r="K2922" s="373">
        <f>IPMT('Assumptions (T&amp;D)'!$C$20,Model!AD$1,'Assumptions (T&amp;D)'!$C$23,Model!$D$2866)</f>
        <v>-0.03551300627</v>
      </c>
      <c r="L2922" s="373">
        <f>IPMT('Assumptions (T&amp;D)'!$C$20,Model!AE$1,'Assumptions (T&amp;D)'!$C$23,Model!$D$2866)</f>
        <v>-0.03176063243</v>
      </c>
      <c r="M2922" s="373">
        <f>IPMT('Assumptions (T&amp;D)'!$C$20,Model!AF$1,'Assumptions (T&amp;D)'!$C$23,Model!$D$2866)</f>
        <v>-0.02783002083</v>
      </c>
      <c r="N2922" s="373">
        <f>IPMT('Assumptions (T&amp;D)'!$C$20,Model!AG$1,'Assumptions (T&amp;D)'!$C$23,Model!$D$2866)</f>
        <v>-0.02371270518</v>
      </c>
      <c r="O2922" s="373">
        <f>IPMT('Assumptions (T&amp;D)'!$C$20,Model!AH$1,'Assumptions (T&amp;D)'!$C$23,Model!$D$2866)</f>
        <v>-0.01939981704</v>
      </c>
      <c r="P2922" s="373">
        <f>IPMT('Assumptions (T&amp;D)'!$C$20,Model!AI$1,'Assumptions (T&amp;D)'!$C$23,Model!$D$2866)</f>
        <v>-0.01488206671</v>
      </c>
      <c r="Q2922" s="373">
        <f>IPMT('Assumptions (T&amp;D)'!$C$20,Model!AJ$1,'Assumptions (T&amp;D)'!$C$23,Model!$D$2866)</f>
        <v>-0.01014972324</v>
      </c>
      <c r="R2922" s="373">
        <f>IPMT('Assumptions (T&amp;D)'!$C$20,Model!AK$1,'Assumptions (T&amp;D)'!$C$23,Model!$D$2866)</f>
        <v>-0.00519259345</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-0.05390604345</v>
      </c>
      <c r="F2923" s="373">
        <f>IPMT('Assumptions (T&amp;D)'!$C$20,Model!X$1,'Assumptions (T&amp;D)'!$C$23,Model!$E$2866)</f>
        <v>-0.05136053893</v>
      </c>
      <c r="G2923" s="373">
        <f>IPMT('Assumptions (T&amp;D)'!$C$20,Model!Y$1,'Assumptions (T&amp;D)'!$C$23,Model!$E$2866)</f>
        <v>-0.04869412294</v>
      </c>
      <c r="H2923" s="373">
        <f>IPMT('Assumptions (T&amp;D)'!$C$20,Model!Z$1,'Assumptions (T&amp;D)'!$C$23,Model!$E$2866)</f>
        <v>-0.04590105219</v>
      </c>
      <c r="I2923" s="373">
        <f>IPMT('Assumptions (T&amp;D)'!$C$20,Model!AA$1,'Assumptions (T&amp;D)'!$C$23,Model!$E$2866)</f>
        <v>-0.04297531058</v>
      </c>
      <c r="J2923" s="373">
        <f>IPMT('Assumptions (T&amp;D)'!$C$20,Model!AB$1,'Assumptions (T&amp;D)'!$C$23,Model!$E$2866)</f>
        <v>-0.03991059625</v>
      </c>
      <c r="K2923" s="373">
        <f>IPMT('Assumptions (T&amp;D)'!$C$20,Model!AC$1,'Assumptions (T&amp;D)'!$C$23,Model!$E$2866)</f>
        <v>-0.03670030798</v>
      </c>
      <c r="L2923" s="373">
        <f>IPMT('Assumptions (T&amp;D)'!$C$20,Model!AD$1,'Assumptions (T&amp;D)'!$C$23,Model!$E$2866)</f>
        <v>-0.03333753103</v>
      </c>
      <c r="M2923" s="373">
        <f>IPMT('Assumptions (T&amp;D)'!$C$20,Model!AE$1,'Assumptions (T&amp;D)'!$C$23,Model!$E$2866)</f>
        <v>-0.02981502216</v>
      </c>
      <c r="N2923" s="373">
        <f>IPMT('Assumptions (T&amp;D)'!$C$20,Model!AF$1,'Assumptions (T&amp;D)'!$C$23,Model!$E$2866)</f>
        <v>-0.02612519413</v>
      </c>
      <c r="O2923" s="373">
        <f>IPMT('Assumptions (T&amp;D)'!$C$20,Model!AG$1,'Assumptions (T&amp;D)'!$C$23,Model!$E$2866)</f>
        <v>-0.02226009926</v>
      </c>
      <c r="P2923" s="373">
        <f>IPMT('Assumptions (T&amp;D)'!$C$20,Model!AH$1,'Assumptions (T&amp;D)'!$C$23,Model!$E$2866)</f>
        <v>-0.01821141239</v>
      </c>
      <c r="Q2923" s="373">
        <f>IPMT('Assumptions (T&amp;D)'!$C$20,Model!AI$1,'Assumptions (T&amp;D)'!$C$23,Model!$E$2866)</f>
        <v>-0.01397041289</v>
      </c>
      <c r="R2923" s="373">
        <f>IPMT('Assumptions (T&amp;D)'!$C$20,Model!AJ$1,'Assumptions (T&amp;D)'!$C$23,Model!$E$2866)</f>
        <v>-0.009527965915</v>
      </c>
      <c r="S2923" s="373">
        <f>IPMT('Assumptions (T&amp;D)'!$C$20,Model!AK$1,'Assumptions (T&amp;D)'!$C$23,Model!$E$2866)</f>
        <v>-0.004874502709</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-0.05283809154</v>
      </c>
      <c r="G2924" s="373">
        <f>IPMT('Assumptions (T&amp;D)'!$C$20,Model!X$1,'Assumptions (T&amp;D)'!$C$23,Model!$F$2866)</f>
        <v>-0.05034301692</v>
      </c>
      <c r="H2924" s="373">
        <f>IPMT('Assumptions (T&amp;D)'!$C$20,Model!Y$1,'Assumptions (T&amp;D)'!$C$23,Model!$F$2866)</f>
        <v>-0.04772942625</v>
      </c>
      <c r="I2924" s="373">
        <f>IPMT('Assumptions (T&amp;D)'!$C$20,Model!Z$1,'Assumptions (T&amp;D)'!$C$23,Model!$F$2866)</f>
        <v>-0.04499169002</v>
      </c>
      <c r="J2924" s="373">
        <f>IPMT('Assumptions (T&amp;D)'!$C$20,Model!AA$1,'Assumptions (T&amp;D)'!$C$23,Model!$F$2866)</f>
        <v>-0.04212391133</v>
      </c>
      <c r="K2924" s="373">
        <f>IPMT('Assumptions (T&amp;D)'!$C$20,Model!AB$1,'Assumptions (T&amp;D)'!$C$23,Model!$F$2866)</f>
        <v>-0.03911991315</v>
      </c>
      <c r="L2924" s="373">
        <f>IPMT('Assumptions (T&amp;D)'!$C$20,Model!AC$1,'Assumptions (T&amp;D)'!$C$23,Model!$F$2866)</f>
        <v>-0.03597322505</v>
      </c>
      <c r="M2924" s="373">
        <f>IPMT('Assumptions (T&amp;D)'!$C$20,Model!AD$1,'Assumptions (T&amp;D)'!$C$23,Model!$F$2866)</f>
        <v>-0.03267706927</v>
      </c>
      <c r="N2924" s="373">
        <f>IPMT('Assumptions (T&amp;D)'!$C$20,Model!AE$1,'Assumptions (T&amp;D)'!$C$23,Model!$F$2866)</f>
        <v>-0.02922434609</v>
      </c>
      <c r="O2924" s="373">
        <f>IPMT('Assumptions (T&amp;D)'!$C$20,Model!AF$1,'Assumptions (T&amp;D)'!$C$23,Model!$F$2866)</f>
        <v>-0.02560761856</v>
      </c>
      <c r="P2924" s="373">
        <f>IPMT('Assumptions (T&amp;D)'!$C$20,Model!AG$1,'Assumptions (T&amp;D)'!$C$23,Model!$F$2866)</f>
        <v>-0.02181909647</v>
      </c>
      <c r="Q2924" s="373">
        <f>IPMT('Assumptions (T&amp;D)'!$C$20,Model!AH$1,'Assumptions (T&amp;D)'!$C$23,Model!$F$2866)</f>
        <v>-0.01785061958</v>
      </c>
      <c r="R2924" s="373">
        <f>IPMT('Assumptions (T&amp;D)'!$C$20,Model!AI$1,'Assumptions (T&amp;D)'!$C$23,Model!$F$2866)</f>
        <v>-0.01369364004</v>
      </c>
      <c r="S2924" s="373">
        <f>IPMT('Assumptions (T&amp;D)'!$C$20,Model!AJ$1,'Assumptions (T&amp;D)'!$C$23,Model!$F$2866)</f>
        <v>-0.009339203973</v>
      </c>
      <c r="T2924" s="373">
        <f>IPMT('Assumptions (T&amp;D)'!$C$20,Model!AK$1,'Assumptions (T&amp;D)'!$C$23,Model!$F$2866)</f>
        <v>-0.004777932191</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-0.0582280556</v>
      </c>
      <c r="H2925" s="373">
        <f>IPMT('Assumptions (T&amp;D)'!$C$20,Model!X$1,'Assumptions (T&amp;D)'!$C$23,Model!$G$2866)</f>
        <v>-0.05547846076</v>
      </c>
      <c r="I2925" s="373">
        <f>IPMT('Assumptions (T&amp;D)'!$C$20,Model!Y$1,'Assumptions (T&amp;D)'!$C$23,Model!$G$2866)</f>
        <v>-0.05259826016</v>
      </c>
      <c r="J2925" s="373">
        <f>IPMT('Assumptions (T&amp;D)'!$C$20,Model!Z$1,'Assumptions (T&amp;D)'!$C$23,Model!$G$2866)</f>
        <v>-0.04958125004</v>
      </c>
      <c r="K2925" s="373">
        <f>IPMT('Assumptions (T&amp;D)'!$C$20,Model!AA$1,'Assumptions (T&amp;D)'!$C$23,Model!$G$2866)</f>
        <v>-0.04642093193</v>
      </c>
      <c r="L2925" s="373">
        <f>IPMT('Assumptions (T&amp;D)'!$C$20,Model!AB$1,'Assumptions (T&amp;D)'!$C$23,Model!$G$2866)</f>
        <v>-0.04311049872</v>
      </c>
      <c r="M2925" s="373">
        <f>IPMT('Assumptions (T&amp;D)'!$C$20,Model!AC$1,'Assumptions (T&amp;D)'!$C$23,Model!$G$2866)</f>
        <v>-0.03964281993</v>
      </c>
      <c r="N2925" s="373">
        <f>IPMT('Assumptions (T&amp;D)'!$C$20,Model!AD$1,'Assumptions (T&amp;D)'!$C$23,Model!$G$2866)</f>
        <v>-0.0360104264</v>
      </c>
      <c r="O2925" s="373">
        <f>IPMT('Assumptions (T&amp;D)'!$C$20,Model!AE$1,'Assumptions (T&amp;D)'!$C$23,Model!$G$2866)</f>
        <v>-0.03220549417</v>
      </c>
      <c r="P2925" s="373">
        <f>IPMT('Assumptions (T&amp;D)'!$C$20,Model!AF$1,'Assumptions (T&amp;D)'!$C$23,Model!$G$2866)</f>
        <v>-0.02821982766</v>
      </c>
      <c r="Q2925" s="373">
        <f>IPMT('Assumptions (T&amp;D)'!$C$20,Model!AG$1,'Assumptions (T&amp;D)'!$C$23,Model!$G$2866)</f>
        <v>-0.02404484199</v>
      </c>
      <c r="R2925" s="373">
        <f>IPMT('Assumptions (T&amp;D)'!$C$20,Model!AH$1,'Assumptions (T&amp;D)'!$C$23,Model!$G$2866)</f>
        <v>-0.01967154451</v>
      </c>
      <c r="S2925" s="373">
        <f>IPMT('Assumptions (T&amp;D)'!$C$20,Model!AI$1,'Assumptions (T&amp;D)'!$C$23,Model!$G$2866)</f>
        <v>-0.01509051539</v>
      </c>
      <c r="T2925" s="373">
        <f>IPMT('Assumptions (T&amp;D)'!$C$20,Model!AJ$1,'Assumptions (T&amp;D)'!$C$23,Model!$G$2866)</f>
        <v>-0.01029188739</v>
      </c>
      <c r="U2925" s="373">
        <f>IPMT('Assumptions (T&amp;D)'!$C$20,Model!AK$1,'Assumptions (T&amp;D)'!$C$23,Model!$G$2866)</f>
        <v>-0.005265324564</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-0.05653694304</v>
      </c>
      <c r="I2926" s="373">
        <f>IPMT('Assumptions (T&amp;D)'!$C$20,Model!X$1,'Assumptions (T&amp;D)'!$C$23,Model!$H$2866)</f>
        <v>-0.05386720445</v>
      </c>
      <c r="J2926" s="373">
        <f>IPMT('Assumptions (T&amp;D)'!$C$20,Model!Y$1,'Assumptions (T&amp;D)'!$C$23,Model!$H$2866)</f>
        <v>-0.05107065329</v>
      </c>
      <c r="K2926" s="373">
        <f>IPMT('Assumptions (T&amp;D)'!$C$20,Model!Z$1,'Assumptions (T&amp;D)'!$C$23,Model!$H$2866)</f>
        <v>-0.04814126594</v>
      </c>
      <c r="L2926" s="373">
        <f>IPMT('Assumptions (T&amp;D)'!$C$20,Model!AA$1,'Assumptions (T&amp;D)'!$C$23,Model!$H$2866)</f>
        <v>-0.04507273269</v>
      </c>
      <c r="M2926" s="373">
        <f>IPMT('Assumptions (T&amp;D)'!$C$20,Model!AB$1,'Assumptions (T&amp;D)'!$C$23,Model!$H$2866)</f>
        <v>-0.04185844411</v>
      </c>
      <c r="N2926" s="373">
        <f>IPMT('Assumptions (T&amp;D)'!$C$20,Model!AC$1,'Assumptions (T&amp;D)'!$C$23,Model!$H$2866)</f>
        <v>-0.03849147682</v>
      </c>
      <c r="O2926" s="373">
        <f>IPMT('Assumptions (T&amp;D)'!$C$20,Model!AD$1,'Assumptions (T&amp;D)'!$C$23,Model!$H$2866)</f>
        <v>-0.03496457859</v>
      </c>
      <c r="P2926" s="373">
        <f>IPMT('Assumptions (T&amp;D)'!$C$20,Model!AE$1,'Assumptions (T&amp;D)'!$C$23,Model!$H$2866)</f>
        <v>-0.03127015269</v>
      </c>
      <c r="Q2926" s="373">
        <f>IPMT('Assumptions (T&amp;D)'!$C$20,Model!AF$1,'Assumptions (T&amp;D)'!$C$23,Model!$H$2866)</f>
        <v>-0.02740024156</v>
      </c>
      <c r="R2926" s="373">
        <f>IPMT('Assumptions (T&amp;D)'!$C$20,Model!AG$1,'Assumptions (T&amp;D)'!$C$23,Model!$H$2866)</f>
        <v>-0.02334650966</v>
      </c>
      <c r="S2926" s="373">
        <f>IPMT('Assumptions (T&amp;D)'!$C$20,Model!AH$1,'Assumptions (T&amp;D)'!$C$23,Model!$H$2866)</f>
        <v>-0.01910022549</v>
      </c>
      <c r="T2926" s="373">
        <f>IPMT('Assumptions (T&amp;D)'!$C$20,Model!AI$1,'Assumptions (T&amp;D)'!$C$23,Model!$H$2866)</f>
        <v>-0.01465224281</v>
      </c>
      <c r="U2926" s="373">
        <f>IPMT('Assumptions (T&amp;D)'!$C$20,Model!AJ$1,'Assumptions (T&amp;D)'!$C$23,Model!$H$2866)</f>
        <v>-0.009992980967</v>
      </c>
      <c r="V2926" s="373">
        <f>IPMT('Assumptions (T&amp;D)'!$C$20,Model!AK$1,'Assumptions (T&amp;D)'!$C$23,Model!$H$2866)</f>
        <v>-0.005112404182</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-0.09449670697</v>
      </c>
      <c r="J2927" s="373">
        <f>IPMT('Assumptions (T&amp;D)'!$C$20,Model!X$1,'Assumptions (T&amp;D)'!$C$23,Model!$I$2866)</f>
        <v>-0.09003446527</v>
      </c>
      <c r="K2927" s="373">
        <f>IPMT('Assumptions (T&amp;D)'!$C$20,Model!Y$1,'Assumptions (T&amp;D)'!$C$23,Model!$I$2866)</f>
        <v>-0.08536026709</v>
      </c>
      <c r="L2927" s="373">
        <f>IPMT('Assumptions (T&amp;D)'!$C$20,Model!Z$1,'Assumptions (T&amp;D)'!$C$23,Model!$I$2866)</f>
        <v>-0.08046404449</v>
      </c>
      <c r="M2927" s="373">
        <f>IPMT('Assumptions (T&amp;D)'!$C$20,Model!AA$1,'Assumptions (T&amp;D)'!$C$23,Model!$I$2866)</f>
        <v>-0.07533525132</v>
      </c>
      <c r="N2927" s="373">
        <f>IPMT('Assumptions (T&amp;D)'!$C$20,Model!AB$1,'Assumptions (T&amp;D)'!$C$23,Model!$I$2866)</f>
        <v>-0.06996284048</v>
      </c>
      <c r="O2927" s="373">
        <f>IPMT('Assumptions (T&amp;D)'!$C$20,Model!AC$1,'Assumptions (T&amp;D)'!$C$23,Model!$I$2866)</f>
        <v>-0.06433524012</v>
      </c>
      <c r="P2927" s="373">
        <f>IPMT('Assumptions (T&amp;D)'!$C$20,Model!AD$1,'Assumptions (T&amp;D)'!$C$23,Model!$I$2866)</f>
        <v>-0.05844032874</v>
      </c>
      <c r="Q2927" s="373">
        <f>IPMT('Assumptions (T&amp;D)'!$C$20,Model!AE$1,'Assumptions (T&amp;D)'!$C$23,Model!$I$2866)</f>
        <v>-0.05226540908</v>
      </c>
      <c r="R2927" s="373">
        <f>IPMT('Assumptions (T&amp;D)'!$C$20,Model!AF$1,'Assumptions (T&amp;D)'!$C$23,Model!$I$2866)</f>
        <v>-0.04579718072</v>
      </c>
      <c r="S2927" s="373">
        <f>IPMT('Assumptions (T&amp;D)'!$C$20,Model!AG$1,'Assumptions (T&amp;D)'!$C$23,Model!$I$2866)</f>
        <v>-0.03902171153</v>
      </c>
      <c r="T2927" s="373">
        <f>IPMT('Assumptions (T&amp;D)'!$C$20,Model!AH$1,'Assumptions (T&amp;D)'!$C$23,Model!$I$2866)</f>
        <v>-0.03192440754</v>
      </c>
      <c r="U2927" s="373">
        <f>IPMT('Assumptions (T&amp;D)'!$C$20,Model!AI$1,'Assumptions (T&amp;D)'!$C$23,Model!$I$2866)</f>
        <v>-0.02448998162</v>
      </c>
      <c r="V2927" s="373">
        <f>IPMT('Assumptions (T&amp;D)'!$C$20,Model!AJ$1,'Assumptions (T&amp;D)'!$C$23,Model!$I$2866)</f>
        <v>-0.01670242046</v>
      </c>
      <c r="W2927" s="373">
        <f>IPMT('Assumptions (T&amp;D)'!$C$20,Model!AK$1,'Assumptions (T&amp;D)'!$C$23,Model!$I$2866)</f>
        <v>-0.00854495015</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-0.07451042571</v>
      </c>
      <c r="K2928" s="373">
        <f>IPMT('Assumptions (T&amp;D)'!$C$20,Model!X$1,'Assumptions (T&amp;D)'!$C$23,Model!$J$2866)</f>
        <v>-0.07099195888</v>
      </c>
      <c r="L2928" s="373">
        <f>IPMT('Assumptions (T&amp;D)'!$C$20,Model!Y$1,'Assumptions (T&amp;D)'!$C$23,Model!$J$2866)</f>
        <v>-0.06730636488</v>
      </c>
      <c r="M2928" s="373">
        <f>IPMT('Assumptions (T&amp;D)'!$C$20,Model!Z$1,'Assumptions (T&amp;D)'!$C$23,Model!$J$2866)</f>
        <v>-0.06344570516</v>
      </c>
      <c r="N2928" s="373">
        <f>IPMT('Assumptions (T&amp;D)'!$C$20,Model!AA$1,'Assumptions (T&amp;D)'!$C$23,Model!$J$2866)</f>
        <v>-0.05940166411</v>
      </c>
      <c r="O2928" s="373">
        <f>IPMT('Assumptions (T&amp;D)'!$C$20,Model!AB$1,'Assumptions (T&amp;D)'!$C$23,Model!$J$2866)</f>
        <v>-0.05516553111</v>
      </c>
      <c r="P2928" s="373">
        <f>IPMT('Assumptions (T&amp;D)'!$C$20,Model!AC$1,'Assumptions (T&amp;D)'!$C$23,Model!$J$2866)</f>
        <v>-0.05072818178</v>
      </c>
      <c r="Q2928" s="373">
        <f>IPMT('Assumptions (T&amp;D)'!$C$20,Model!AD$1,'Assumptions (T&amp;D)'!$C$23,Model!$J$2866)</f>
        <v>-0.04608005837</v>
      </c>
      <c r="R2928" s="373">
        <f>IPMT('Assumptions (T&amp;D)'!$C$20,Model!AE$1,'Assumptions (T&amp;D)'!$C$23,Model!$J$2866)</f>
        <v>-0.04121114909</v>
      </c>
      <c r="S2928" s="373">
        <f>IPMT('Assumptions (T&amp;D)'!$C$20,Model!AF$1,'Assumptions (T&amp;D)'!$C$23,Model!$J$2866)</f>
        <v>-0.03611096663</v>
      </c>
      <c r="T2928" s="373">
        <f>IPMT('Assumptions (T&amp;D)'!$C$20,Model!AG$1,'Assumptions (T&amp;D)'!$C$23,Model!$J$2866)</f>
        <v>-0.03076852549</v>
      </c>
      <c r="U2928" s="373">
        <f>IPMT('Assumptions (T&amp;D)'!$C$20,Model!AH$1,'Assumptions (T&amp;D)'!$C$23,Model!$J$2866)</f>
        <v>-0.02517231841</v>
      </c>
      <c r="V2928" s="373">
        <f>IPMT('Assumptions (T&amp;D)'!$C$20,Model!AI$1,'Assumptions (T&amp;D)'!$C$23,Model!$J$2866)</f>
        <v>-0.01931029148</v>
      </c>
      <c r="W2928" s="373">
        <f>IPMT('Assumptions (T&amp;D)'!$C$20,Model!AJ$1,'Assumptions (T&amp;D)'!$C$23,Model!$J$2866)</f>
        <v>-0.01316981828</v>
      </c>
      <c r="X2928" s="373">
        <f>IPMT('Assumptions (T&amp;D)'!$C$20,Model!AK$1,'Assumptions (T&amp;D)'!$C$23,Model!$J$2866)</f>
        <v>-0.0067376726</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-0.08089061237</v>
      </c>
      <c r="L2929" s="373">
        <f>IPMT('Assumptions (T&amp;D)'!$C$20,Model!X$1,'Assumptions (T&amp;D)'!$C$23,Model!$K$2866)</f>
        <v>-0.07707086589</v>
      </c>
      <c r="M2929" s="373">
        <f>IPMT('Assumptions (T&amp;D)'!$C$20,Model!Y$1,'Assumptions (T&amp;D)'!$C$23,Model!$K$2866)</f>
        <v>-0.07306968146</v>
      </c>
      <c r="N2929" s="373">
        <f>IPMT('Assumptions (T&amp;D)'!$C$20,Model!Z$1,'Assumptions (T&amp;D)'!$C$23,Model!$K$2866)</f>
        <v>-0.06887844076</v>
      </c>
      <c r="O2929" s="373">
        <f>IPMT('Assumptions (T&amp;D)'!$C$20,Model!AA$1,'Assumptions (T&amp;D)'!$C$23,Model!$K$2866)</f>
        <v>-0.06448811613</v>
      </c>
      <c r="P2929" s="373">
        <f>IPMT('Assumptions (T&amp;D)'!$C$20,Model!AB$1,'Assumptions (T&amp;D)'!$C$23,Model!$K$2866)</f>
        <v>-0.05988925108</v>
      </c>
      <c r="Q2929" s="373">
        <f>IPMT('Assumptions (T&amp;D)'!$C$20,Model!AC$1,'Assumptions (T&amp;D)'!$C$23,Model!$K$2866)</f>
        <v>-0.05507193994</v>
      </c>
      <c r="R2929" s="373">
        <f>IPMT('Assumptions (T&amp;D)'!$C$20,Model!AD$1,'Assumptions (T&amp;D)'!$C$23,Model!$K$2866)</f>
        <v>-0.05002580651</v>
      </c>
      <c r="S2929" s="373">
        <f>IPMT('Assumptions (T&amp;D)'!$C$20,Model!AE$1,'Assumptions (T&amp;D)'!$C$23,Model!$K$2866)</f>
        <v>-0.04473998176</v>
      </c>
      <c r="T2929" s="373">
        <f>IPMT('Assumptions (T&amp;D)'!$C$20,Model!AF$1,'Assumptions (T&amp;D)'!$C$23,Model!$K$2866)</f>
        <v>-0.03920308032</v>
      </c>
      <c r="U2929" s="373">
        <f>IPMT('Assumptions (T&amp;D)'!$C$20,Model!AG$1,'Assumptions (T&amp;D)'!$C$23,Model!$K$2866)</f>
        <v>-0.03340317607</v>
      </c>
      <c r="V2929" s="373">
        <f>IPMT('Assumptions (T&amp;D)'!$C$20,Model!AH$1,'Assumptions (T&amp;D)'!$C$23,Model!$K$2866)</f>
        <v>-0.02732777637</v>
      </c>
      <c r="W2929" s="373">
        <f>IPMT('Assumptions (T&amp;D)'!$C$20,Model!AI$1,'Assumptions (T&amp;D)'!$C$23,Model!$K$2866)</f>
        <v>-0.02096379518</v>
      </c>
      <c r="X2929" s="373">
        <f>IPMT('Assumptions (T&amp;D)'!$C$20,Model!AJ$1,'Assumptions (T&amp;D)'!$C$23,Model!$K$2866)</f>
        <v>-0.01429752488</v>
      </c>
      <c r="Y2929" s="373">
        <f>IPMT('Assumptions (T&amp;D)'!$C$20,Model!AK$1,'Assumptions (T&amp;D)'!$C$23,Model!$K$2866)</f>
        <v>-0.007314606747</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-0.07579177215</v>
      </c>
      <c r="M2930" s="373">
        <f>IPMT('Assumptions (T&amp;D)'!$C$20,Model!X$1,'Assumptions (T&amp;D)'!$C$23,Model!$L$2866)</f>
        <v>-0.07221279869</v>
      </c>
      <c r="N2930" s="373">
        <f>IPMT('Assumptions (T&amp;D)'!$C$20,Model!Y$1,'Assumptions (T&amp;D)'!$C$23,Model!$L$2866)</f>
        <v>-0.06846382399</v>
      </c>
      <c r="O2930" s="373">
        <f>IPMT('Assumptions (T&amp;D)'!$C$20,Model!Z$1,'Assumptions (T&amp;D)'!$C$23,Model!$L$2866)</f>
        <v>-0.064536773</v>
      </c>
      <c r="P2930" s="373">
        <f>IPMT('Assumptions (T&amp;D)'!$C$20,Model!AA$1,'Assumptions (T&amp;D)'!$C$23,Model!$L$2866)</f>
        <v>-0.06042318708</v>
      </c>
      <c r="Q2930" s="373">
        <f>IPMT('Assumptions (T&amp;D)'!$C$20,Model!AB$1,'Assumptions (T&amp;D)'!$C$23,Model!$L$2866)</f>
        <v>-0.05611420582</v>
      </c>
      <c r="R2930" s="373">
        <f>IPMT('Assumptions (T&amp;D)'!$C$20,Model!AC$1,'Assumptions (T&amp;D)'!$C$23,Model!$L$2866)</f>
        <v>-0.05160054796</v>
      </c>
      <c r="S2930" s="373">
        <f>IPMT('Assumptions (T&amp;D)'!$C$20,Model!AD$1,'Assumptions (T&amp;D)'!$C$23,Model!$L$2866)</f>
        <v>-0.04687249135</v>
      </c>
      <c r="T2930" s="373">
        <f>IPMT('Assumptions (T&amp;D)'!$C$20,Model!AE$1,'Assumptions (T&amp;D)'!$C$23,Model!$L$2866)</f>
        <v>-0.04191985206</v>
      </c>
      <c r="U2930" s="373">
        <f>IPMT('Assumptions (T&amp;D)'!$C$20,Model!AF$1,'Assumptions (T&amp;D)'!$C$23,Model!$L$2866)</f>
        <v>-0.03673196239</v>
      </c>
      <c r="V2930" s="373">
        <f>IPMT('Assumptions (T&amp;D)'!$C$20,Model!AG$1,'Assumptions (T&amp;D)'!$C$23,Model!$L$2866)</f>
        <v>-0.03129764797</v>
      </c>
      <c r="W2930" s="373">
        <f>IPMT('Assumptions (T&amp;D)'!$C$20,Model!AH$1,'Assumptions (T&amp;D)'!$C$23,Model!$L$2866)</f>
        <v>-0.02560520361</v>
      </c>
      <c r="X2930" s="373">
        <f>IPMT('Assumptions (T&amp;D)'!$C$20,Model!AI$1,'Assumptions (T&amp;D)'!$C$23,Model!$L$2866)</f>
        <v>-0.01964236814</v>
      </c>
      <c r="Y2930" s="373">
        <f>IPMT('Assumptions (T&amp;D)'!$C$20,Model!AJ$1,'Assumptions (T&amp;D)'!$C$23,Model!$L$2866)</f>
        <v>-0.01339629799</v>
      </c>
      <c r="Z2930" s="373">
        <f>IPMT('Assumptions (T&amp;D)'!$C$20,Model!AK$1,'Assumptions (T&amp;D)'!$C$23,Model!$L$2866)</f>
        <v>-0.006853539511</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-0.07183232718</v>
      </c>
      <c r="N2931" s="373">
        <f>IPMT('Assumptions (T&amp;D)'!$C$20,Model!X$1,'Assumptions (T&amp;D)'!$C$23,Model!$M$2866)</f>
        <v>-0.06844032321</v>
      </c>
      <c r="O2931" s="373">
        <f>IPMT('Assumptions (T&amp;D)'!$C$20,Model!Y$1,'Assumptions (T&amp;D)'!$C$23,Model!$M$2866)</f>
        <v>-0.06488719904</v>
      </c>
      <c r="P2931" s="373">
        <f>IPMT('Assumptions (T&amp;D)'!$C$20,Model!Z$1,'Assumptions (T&amp;D)'!$C$23,Model!$M$2866)</f>
        <v>-0.06116530148</v>
      </c>
      <c r="Q2931" s="373">
        <f>IPMT('Assumptions (T&amp;D)'!$C$20,Model!AA$1,'Assumptions (T&amp;D)'!$C$23,Model!$M$2866)</f>
        <v>-0.05726661378</v>
      </c>
      <c r="R2931" s="373">
        <f>IPMT('Assumptions (T&amp;D)'!$C$20,Model!AB$1,'Assumptions (T&amp;D)'!$C$23,Model!$M$2866)</f>
        <v>-0.05318273842</v>
      </c>
      <c r="S2931" s="373">
        <f>IPMT('Assumptions (T&amp;D)'!$C$20,Model!AC$1,'Assumptions (T&amp;D)'!$C$23,Model!$M$2866)</f>
        <v>-0.04890487897</v>
      </c>
      <c r="T2931" s="373">
        <f>IPMT('Assumptions (T&amp;D)'!$C$20,Model!AD$1,'Assumptions (T&amp;D)'!$C$23,Model!$M$2866)</f>
        <v>-0.04442382121</v>
      </c>
      <c r="U2931" s="373">
        <f>IPMT('Assumptions (T&amp;D)'!$C$20,Model!AE$1,'Assumptions (T&amp;D)'!$C$23,Model!$M$2866)</f>
        <v>-0.03972991319</v>
      </c>
      <c r="V2931" s="373">
        <f>IPMT('Assumptions (T&amp;D)'!$C$20,Model!AF$1,'Assumptions (T&amp;D)'!$C$23,Model!$M$2866)</f>
        <v>-0.03481304455</v>
      </c>
      <c r="W2931" s="373">
        <f>IPMT('Assumptions (T&amp;D)'!$C$20,Model!AG$1,'Assumptions (T&amp;D)'!$C$23,Model!$M$2866)</f>
        <v>-0.02966262465</v>
      </c>
      <c r="X2931" s="373">
        <f>IPMT('Assumptions (T&amp;D)'!$C$20,Model!AH$1,'Assumptions (T&amp;D)'!$C$23,Model!$M$2866)</f>
        <v>-0.0242675598</v>
      </c>
      <c r="Y2931" s="373">
        <f>IPMT('Assumptions (T&amp;D)'!$C$20,Model!AI$1,'Assumptions (T&amp;D)'!$C$23,Model!$M$2866)</f>
        <v>-0.01861622938</v>
      </c>
      <c r="Z2931" s="373">
        <f>IPMT('Assumptions (T&amp;D)'!$C$20,Model!AJ$1,'Assumptions (T&amp;D)'!$C$23,Model!$M$2866)</f>
        <v>-0.01269646075</v>
      </c>
      <c r="AA2931" s="373">
        <f>IPMT('Assumptions (T&amp;D)'!$C$20,Model!AK$1,'Assumptions (T&amp;D)'!$C$23,Model!$M$2866)</f>
        <v>-0.00649550312</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-0.08042178474</v>
      </c>
      <c r="O2932" s="373">
        <f>IPMT('Assumptions (T&amp;D)'!$C$20,Model!X$1,'Assumptions (T&amp;D)'!$C$23,Model!$N$2866)</f>
        <v>-0.07662417683</v>
      </c>
      <c r="P2932" s="373">
        <f>IPMT('Assumptions (T&amp;D)'!$C$20,Model!Y$1,'Assumptions (T&amp;D)'!$C$23,Model!$N$2866)</f>
        <v>-0.07264618255</v>
      </c>
      <c r="Q2932" s="373">
        <f>IPMT('Assumptions (T&amp;D)'!$C$20,Model!Z$1,'Assumptions (T&amp;D)'!$C$23,Model!$N$2866)</f>
        <v>-0.06847923354</v>
      </c>
      <c r="R2932" s="373">
        <f>IPMT('Assumptions (T&amp;D)'!$C$20,Model!AA$1,'Assumptions (T&amp;D)'!$C$23,Model!$N$2866)</f>
        <v>-0.06411435445</v>
      </c>
      <c r="S2932" s="373">
        <f>IPMT('Assumptions (T&amp;D)'!$C$20,Model!AB$1,'Assumptions (T&amp;D)'!$C$23,Model!$N$2866)</f>
        <v>-0.05954214361</v>
      </c>
      <c r="T2932" s="373">
        <f>IPMT('Assumptions (T&amp;D)'!$C$20,Model!AC$1,'Assumptions (T&amp;D)'!$C$23,Model!$N$2866)</f>
        <v>-0.05475275275</v>
      </c>
      <c r="U2932" s="373">
        <f>IPMT('Assumptions (T&amp;D)'!$C$20,Model!AD$1,'Assumptions (T&amp;D)'!$C$23,Model!$N$2866)</f>
        <v>-0.04973586582</v>
      </c>
      <c r="V2932" s="373">
        <f>IPMT('Assumptions (T&amp;D)'!$C$20,Model!AE$1,'Assumptions (T&amp;D)'!$C$23,Model!$N$2866)</f>
        <v>-0.04448067676</v>
      </c>
      <c r="W2932" s="373">
        <f>IPMT('Assumptions (T&amp;D)'!$C$20,Model!AF$1,'Assumptions (T&amp;D)'!$C$23,Model!$N$2866)</f>
        <v>-0.03897586623</v>
      </c>
      <c r="X2932" s="373">
        <f>IPMT('Assumptions (T&amp;D)'!$C$20,Model!AG$1,'Assumptions (T&amp;D)'!$C$23,Model!$N$2866)</f>
        <v>-0.03320957719</v>
      </c>
      <c r="Y2932" s="373">
        <f>IPMT('Assumptions (T&amp;D)'!$C$20,Model!AH$1,'Assumptions (T&amp;D)'!$C$23,Model!$N$2866)</f>
        <v>-0.02716938943</v>
      </c>
      <c r="Z2932" s="373">
        <f>IPMT('Assumptions (T&amp;D)'!$C$20,Model!AI$1,'Assumptions (T&amp;D)'!$C$23,Model!$N$2866)</f>
        <v>-0.02084229274</v>
      </c>
      <c r="AA2932" s="373">
        <f>IPMT('Assumptions (T&amp;D)'!$C$20,Model!AJ$1,'Assumptions (T&amp;D)'!$C$23,Model!$N$2866)</f>
        <v>-0.01421465897</v>
      </c>
      <c r="AB2932" s="373">
        <f>IPMT('Assumptions (T&amp;D)'!$C$20,Model!AK$1,'Assumptions (T&amp;D)'!$C$23,Model!$N$2866)</f>
        <v>-0.007272212584</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-0.07988702467</v>
      </c>
      <c r="P2933" s="373">
        <f>IPMT('Assumptions (T&amp;D)'!$C$20,Model!X$1,'Assumptions (T&amp;D)'!$C$23,Model!$O$2866)</f>
        <v>-0.07611466874</v>
      </c>
      <c r="Q2933" s="373">
        <f>IPMT('Assumptions (T&amp;D)'!$C$20,Model!Y$1,'Assumptions (T&amp;D)'!$C$23,Model!$O$2866)</f>
        <v>-0.0721631259</v>
      </c>
      <c r="R2933" s="373">
        <f>IPMT('Assumptions (T&amp;D)'!$C$20,Model!Z$1,'Assumptions (T&amp;D)'!$C$23,Model!$O$2866)</f>
        <v>-0.06802388478</v>
      </c>
      <c r="S2933" s="373">
        <f>IPMT('Assumptions (T&amp;D)'!$C$20,Model!AA$1,'Assumptions (T&amp;D)'!$C$23,Model!$O$2866)</f>
        <v>-0.06368802971</v>
      </c>
      <c r="T2933" s="373">
        <f>IPMT('Assumptions (T&amp;D)'!$C$20,Model!AB$1,'Assumptions (T&amp;D)'!$C$23,Model!$O$2866)</f>
        <v>-0.05914622152</v>
      </c>
      <c r="U2933" s="373">
        <f>IPMT('Assumptions (T&amp;D)'!$C$20,Model!AC$1,'Assumptions (T&amp;D)'!$C$23,Model!$O$2866)</f>
        <v>-0.05438867744</v>
      </c>
      <c r="V2933" s="373">
        <f>IPMT('Assumptions (T&amp;D)'!$C$20,Model!AD$1,'Assumptions (T&amp;D)'!$C$23,Model!$O$2866)</f>
        <v>-0.04940515001</v>
      </c>
      <c r="W2933" s="373">
        <f>IPMT('Assumptions (T&amp;D)'!$C$20,Model!AE$1,'Assumptions (T&amp;D)'!$C$23,Model!$O$2866)</f>
        <v>-0.04418490504</v>
      </c>
      <c r="X2933" s="373">
        <f>IPMT('Assumptions (T&amp;D)'!$C$20,Model!AF$1,'Assumptions (T&amp;D)'!$C$23,Model!$O$2866)</f>
        <v>-0.03871669843</v>
      </c>
      <c r="Y2933" s="373">
        <f>IPMT('Assumptions (T&amp;D)'!$C$20,Model!AG$1,'Assumptions (T&amp;D)'!$C$23,Model!$O$2866)</f>
        <v>-0.032988752</v>
      </c>
      <c r="Z2933" s="373">
        <f>IPMT('Assumptions (T&amp;D)'!$C$20,Model!AH$1,'Assumptions (T&amp;D)'!$C$23,Model!$O$2866)</f>
        <v>-0.02698872812</v>
      </c>
      <c r="AA2933" s="373">
        <f>IPMT('Assumptions (T&amp;D)'!$C$20,Model!AI$1,'Assumptions (T&amp;D)'!$C$23,Model!$O$2866)</f>
        <v>-0.0207037031</v>
      </c>
      <c r="AB2933" s="373">
        <f>IPMT('Assumptions (T&amp;D)'!$C$20,Model!AJ$1,'Assumptions (T&amp;D)'!$C$23,Model!$O$2866)</f>
        <v>-0.0141201394</v>
      </c>
      <c r="AC2933" s="373">
        <f>IPMT('Assumptions (T&amp;D)'!$C$20,Model!AK$1,'Assumptions (T&amp;D)'!$C$23,Model!$O$2866)</f>
        <v>-0.007223856421</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-0.08265819731</v>
      </c>
      <c r="Q2934" s="373">
        <f>IPMT('Assumptions (T&amp;D)'!$C$20,Model!X$1,'Assumptions (T&amp;D)'!$C$23,Model!$P$2866)</f>
        <v>-0.07875498347</v>
      </c>
      <c r="R2934" s="373">
        <f>IPMT('Assumptions (T&amp;D)'!$C$20,Model!Y$1,'Assumptions (T&amp;D)'!$C$23,Model!$P$2866)</f>
        <v>-0.07466636696</v>
      </c>
      <c r="S2934" s="373">
        <f>IPMT('Assumptions (T&amp;D)'!$C$20,Model!Z$1,'Assumptions (T&amp;D)'!$C$23,Model!$P$2866)</f>
        <v>-0.07038354118</v>
      </c>
      <c r="T2934" s="373">
        <f>IPMT('Assumptions (T&amp;D)'!$C$20,Model!AA$1,'Assumptions (T&amp;D)'!$C$23,Model!$P$2866)</f>
        <v>-0.06589728116</v>
      </c>
      <c r="U2934" s="373">
        <f>IPMT('Assumptions (T&amp;D)'!$C$20,Model!AB$1,'Assumptions (T&amp;D)'!$C$23,Model!$P$2866)</f>
        <v>-0.0611979238</v>
      </c>
      <c r="V2934" s="373">
        <f>IPMT('Assumptions (T&amp;D)'!$C$20,Model!AC$1,'Assumptions (T&amp;D)'!$C$23,Model!$P$2866)</f>
        <v>-0.05627534696</v>
      </c>
      <c r="W2934" s="373">
        <f>IPMT('Assumptions (T&amp;D)'!$C$20,Model!AD$1,'Assumptions (T&amp;D)'!$C$23,Model!$P$2866)</f>
        <v>-0.05111894773</v>
      </c>
      <c r="X2934" s="373">
        <f>IPMT('Assumptions (T&amp;D)'!$C$20,Model!AE$1,'Assumptions (T&amp;D)'!$C$23,Model!$P$2866)</f>
        <v>-0.04571761953</v>
      </c>
      <c r="Y2934" s="373">
        <f>IPMT('Assumptions (T&amp;D)'!$C$20,Model!AF$1,'Assumptions (T&amp;D)'!$C$23,Model!$P$2866)</f>
        <v>-0.04005972824</v>
      </c>
      <c r="Z2934" s="373">
        <f>IPMT('Assumptions (T&amp;D)'!$C$20,Model!AG$1,'Assumptions (T&amp;D)'!$C$23,Model!$P$2866)</f>
        <v>-0.03413308711</v>
      </c>
      <c r="AA2934" s="373">
        <f>IPMT('Assumptions (T&amp;D)'!$C$20,Model!AH$1,'Assumptions (T&amp;D)'!$C$23,Model!$P$2866)</f>
        <v>-0.02792493053</v>
      </c>
      <c r="AB2934" s="373">
        <f>IPMT('Assumptions (T&amp;D)'!$C$20,Model!AI$1,'Assumptions (T&amp;D)'!$C$23,Model!$P$2866)</f>
        <v>-0.02142188651</v>
      </c>
      <c r="AC2934" s="373">
        <f>IPMT('Assumptions (T&amp;D)'!$C$20,Model!AJ$1,'Assumptions (T&amp;D)'!$C$23,Model!$P$2866)</f>
        <v>-0.0146099479</v>
      </c>
      <c r="AD2934" s="373">
        <f>IPMT('Assumptions (T&amp;D)'!$C$20,Model!AK$1,'Assumptions (T&amp;D)'!$C$23,Model!$P$2866)</f>
        <v>-0.007474442213</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-0.08678071142</v>
      </c>
      <c r="R2935" s="373">
        <f>IPMT('Assumptions (T&amp;D)'!$C$20,Model!X$1,'Assumptions (T&amp;D)'!$C$23,Model!$Q$2866)</f>
        <v>-0.08268282778</v>
      </c>
      <c r="S2935" s="373">
        <f>IPMT('Assumptions (T&amp;D)'!$C$20,Model!Y$1,'Assumptions (T&amp;D)'!$C$23,Model!$Q$2866)</f>
        <v>-0.07839029467</v>
      </c>
      <c r="T2935" s="373">
        <f>IPMT('Assumptions (T&amp;D)'!$C$20,Model!Z$1,'Assumptions (T&amp;D)'!$C$23,Model!$Q$2866)</f>
        <v>-0.07389386623</v>
      </c>
      <c r="U2935" s="373">
        <f>IPMT('Assumptions (T&amp;D)'!$C$20,Model!AA$1,'Assumptions (T&amp;D)'!$C$23,Model!$Q$2866)</f>
        <v>-0.06918385745</v>
      </c>
      <c r="V2935" s="373">
        <f>IPMT('Assumptions (T&amp;D)'!$C$20,Model!AB$1,'Assumptions (T&amp;D)'!$C$23,Model!$Q$2866)</f>
        <v>-0.06425012325</v>
      </c>
      <c r="W2935" s="373">
        <f>IPMT('Assumptions (T&amp;D)'!$C$20,Model!AC$1,'Assumptions (T&amp;D)'!$C$23,Model!$Q$2866)</f>
        <v>-0.05908203667</v>
      </c>
      <c r="X2935" s="373">
        <f>IPMT('Assumptions (T&amp;D)'!$C$20,Model!AD$1,'Assumptions (T&amp;D)'!$C$23,Model!$Q$2866)</f>
        <v>-0.05366846598</v>
      </c>
      <c r="Y2935" s="373">
        <f>IPMT('Assumptions (T&amp;D)'!$C$20,Model!AE$1,'Assumptions (T&amp;D)'!$C$23,Model!$Q$2866)</f>
        <v>-0.04799775069</v>
      </c>
      <c r="Z2935" s="373">
        <f>IPMT('Assumptions (T&amp;D)'!$C$20,Model!AF$1,'Assumptions (T&amp;D)'!$C$23,Model!$Q$2866)</f>
        <v>-0.04205767642</v>
      </c>
      <c r="AA2935" s="373">
        <f>IPMT('Assumptions (T&amp;D)'!$C$20,Model!AG$1,'Assumptions (T&amp;D)'!$C$23,Model!$Q$2866)</f>
        <v>-0.03583544861</v>
      </c>
      <c r="AB2935" s="373">
        <f>IPMT('Assumptions (T&amp;D)'!$C$20,Model!AH$1,'Assumptions (T&amp;D)'!$C$23,Model!$Q$2866)</f>
        <v>-0.02931766499</v>
      </c>
      <c r="AC2935" s="373">
        <f>IPMT('Assumptions (T&amp;D)'!$C$20,Model!AI$1,'Assumptions (T&amp;D)'!$C$23,Model!$Q$2866)</f>
        <v>-0.02249028665</v>
      </c>
      <c r="AD2935" s="373">
        <f>IPMT('Assumptions (T&amp;D)'!$C$20,Model!AJ$1,'Assumptions (T&amp;D)'!$C$23,Model!$Q$2866)</f>
        <v>-0.01533860784</v>
      </c>
      <c r="AE2935" s="373">
        <f>IPMT('Assumptions (T&amp;D)'!$C$20,Model!AK$1,'Assumptions (T&amp;D)'!$C$23,Model!$Q$2866)</f>
        <v>-0.007847224277</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-0.09658864797</v>
      </c>
      <c r="S2936" s="373">
        <f>IPMT('Assumptions (T&amp;D)'!$C$20,Model!X$1,'Assumptions (T&amp;D)'!$C$23,Model!$R$2866)</f>
        <v>-0.09202762244</v>
      </c>
      <c r="T2936" s="373">
        <f>IPMT('Assumptions (T&amp;D)'!$C$20,Model!Y$1,'Assumptions (T&amp;D)'!$C$23,Model!$R$2866)</f>
        <v>-0.0872499482</v>
      </c>
      <c r="U2936" s="373">
        <f>IPMT('Assumptions (T&amp;D)'!$C$20,Model!Z$1,'Assumptions (T&amp;D)'!$C$23,Model!$R$2866)</f>
        <v>-0.08224533443</v>
      </c>
      <c r="V2936" s="373">
        <f>IPMT('Assumptions (T&amp;D)'!$C$20,Model!AA$1,'Assumptions (T&amp;D)'!$C$23,Model!$R$2866)</f>
        <v>-0.07700300151</v>
      </c>
      <c r="W2936" s="373">
        <f>IPMT('Assumptions (T&amp;D)'!$C$20,Model!AB$1,'Assumptions (T&amp;D)'!$C$23,Model!$R$2866)</f>
        <v>-0.07151165778</v>
      </c>
      <c r="X2936" s="373">
        <f>IPMT('Assumptions (T&amp;D)'!$C$20,Model!AC$1,'Assumptions (T&amp;D)'!$C$23,Model!$R$2866)</f>
        <v>-0.06575947521</v>
      </c>
      <c r="Y2936" s="373">
        <f>IPMT('Assumptions (T&amp;D)'!$C$20,Model!AD$1,'Assumptions (T&amp;D)'!$C$23,Model!$R$2866)</f>
        <v>-0.05973406398</v>
      </c>
      <c r="Z2936" s="373">
        <f>IPMT('Assumptions (T&amp;D)'!$C$20,Model!AE$1,'Assumptions (T&amp;D)'!$C$23,Model!$R$2866)</f>
        <v>-0.05342244571</v>
      </c>
      <c r="AA2936" s="373">
        <f>IPMT('Assumptions (T&amp;D)'!$C$20,Model!AF$1,'Assumptions (T&amp;D)'!$C$23,Model!$R$2866)</f>
        <v>-0.04681102558</v>
      </c>
      <c r="AB2936" s="373">
        <f>IPMT('Assumptions (T&amp;D)'!$C$20,Model!AG$1,'Assumptions (T&amp;D)'!$C$23,Model!$R$2866)</f>
        <v>-0.03988556298</v>
      </c>
      <c r="AC2936" s="373">
        <f>IPMT('Assumptions (T&amp;D)'!$C$20,Model!AH$1,'Assumptions (T&amp;D)'!$C$23,Model!$R$2866)</f>
        <v>-0.03263114092</v>
      </c>
      <c r="AD2936" s="373">
        <f>IPMT('Assumptions (T&amp;D)'!$C$20,Model!AI$1,'Assumptions (T&amp;D)'!$C$23,Model!$R$2866)</f>
        <v>-0.02503213381</v>
      </c>
      <c r="AE2936" s="373">
        <f>IPMT('Assumptions (T&amp;D)'!$C$20,Model!AJ$1,'Assumptions (T&amp;D)'!$C$23,Model!$R$2866)</f>
        <v>-0.01707217385</v>
      </c>
      <c r="AF2936" s="373">
        <f>IPMT('Assumptions (T&amp;D)'!$C$20,Model!AK$1,'Assumptions (T&amp;D)'!$C$23,Model!$R$2866)</f>
        <v>-0.008734115806</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-0.1100370704</v>
      </c>
      <c r="T2937" s="373">
        <f>IPMT('Assumptions (T&amp;D)'!$C$20,Model!X$1,'Assumptions (T&amp;D)'!$C$23,Model!$S$2866)</f>
        <v>-0.1048409951</v>
      </c>
      <c r="U2937" s="373">
        <f>IPMT('Assumptions (T&amp;D)'!$C$20,Model!Y$1,'Assumptions (T&amp;D)'!$C$23,Model!$S$2866)</f>
        <v>-0.09939810624</v>
      </c>
      <c r="V2937" s="373">
        <f>IPMT('Assumptions (T&amp;D)'!$C$20,Model!Z$1,'Assumptions (T&amp;D)'!$C$23,Model!$S$2866)</f>
        <v>-0.09369668015</v>
      </c>
      <c r="W2937" s="373">
        <f>IPMT('Assumptions (T&amp;D)'!$C$20,Model!AA$1,'Assumptions (T&amp;D)'!$C$23,Model!$S$2866)</f>
        <v>-0.08772443632</v>
      </c>
      <c r="X2937" s="373">
        <f>IPMT('Assumptions (T&amp;D)'!$C$20,Model!AB$1,'Assumptions (T&amp;D)'!$C$23,Model!$S$2866)</f>
        <v>-0.08146851091</v>
      </c>
      <c r="Y2937" s="373">
        <f>IPMT('Assumptions (T&amp;D)'!$C$20,Model!AC$1,'Assumptions (T&amp;D)'!$C$23,Model!$S$2866)</f>
        <v>-0.07491542905</v>
      </c>
      <c r="Z2937" s="373">
        <f>IPMT('Assumptions (T&amp;D)'!$C$20,Model!AD$1,'Assumptions (T&amp;D)'!$C$23,Model!$S$2866)</f>
        <v>-0.06805107579</v>
      </c>
      <c r="AA2937" s="373">
        <f>IPMT('Assumptions (T&amp;D)'!$C$20,Model!AE$1,'Assumptions (T&amp;D)'!$C$23,Model!$S$2866)</f>
        <v>-0.06086066575</v>
      </c>
      <c r="AB2937" s="373">
        <f>IPMT('Assumptions (T&amp;D)'!$C$20,Model!AF$1,'Assumptions (T&amp;D)'!$C$23,Model!$S$2866)</f>
        <v>-0.05332871124</v>
      </c>
      <c r="AC2937" s="373">
        <f>IPMT('Assumptions (T&amp;D)'!$C$20,Model!AG$1,'Assumptions (T&amp;D)'!$C$23,Model!$S$2866)</f>
        <v>-0.04543898889</v>
      </c>
      <c r="AD2937" s="373">
        <f>IPMT('Assumptions (T&amp;D)'!$C$20,Model!AH$1,'Assumptions (T&amp;D)'!$C$23,Model!$S$2866)</f>
        <v>-0.03717450473</v>
      </c>
      <c r="AE2937" s="373">
        <f>IPMT('Assumptions (T&amp;D)'!$C$20,Model!AI$1,'Assumptions (T&amp;D)'!$C$23,Model!$S$2866)</f>
        <v>-0.02851745757</v>
      </c>
      <c r="AF2937" s="373">
        <f>IPMT('Assumptions (T&amp;D)'!$C$20,Model!AJ$1,'Assumptions (T&amp;D)'!$C$23,Model!$S$2866)</f>
        <v>-0.01944920067</v>
      </c>
      <c r="AG2937" s="373">
        <f>IPMT('Assumptions (T&amp;D)'!$C$20,Model!AK$1,'Assumptions (T&amp;D)'!$C$23,Model!$S$2866)</f>
        <v>-0.009950201561</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-0.09737828571</v>
      </c>
      <c r="U2938" s="373">
        <f>IPMT('Assumptions (T&amp;D)'!$C$20,Model!X$1,'Assumptions (T&amp;D)'!$C$23,Model!$T$2866)</f>
        <v>-0.09277997259</v>
      </c>
      <c r="V2938" s="373">
        <f>IPMT('Assumptions (T&amp;D)'!$C$20,Model!Y$1,'Assumptions (T&amp;D)'!$C$23,Model!$T$2866)</f>
        <v>-0.0879632396</v>
      </c>
      <c r="W2938" s="373">
        <f>IPMT('Assumptions (T&amp;D)'!$C$20,Model!Z$1,'Assumptions (T&amp;D)'!$C$23,Model!$T$2866)</f>
        <v>-0.08291771179</v>
      </c>
      <c r="X2938" s="373">
        <f>IPMT('Assumptions (T&amp;D)'!$C$20,Model!AA$1,'Assumptions (T&amp;D)'!$C$23,Model!$T$2866)</f>
        <v>-0.07763252141</v>
      </c>
      <c r="Y2938" s="373">
        <f>IPMT('Assumptions (T&amp;D)'!$C$20,Model!AB$1,'Assumptions (T&amp;D)'!$C$23,Model!$T$2866)</f>
        <v>-0.07209628449</v>
      </c>
      <c r="Z2938" s="373">
        <f>IPMT('Assumptions (T&amp;D)'!$C$20,Model!AC$1,'Assumptions (T&amp;D)'!$C$23,Model!$T$2866)</f>
        <v>-0.06629707632</v>
      </c>
      <c r="AA2938" s="373">
        <f>IPMT('Assumptions (T&amp;D)'!$C$20,Model!AD$1,'Assumptions (T&amp;D)'!$C$23,Model!$T$2866)</f>
        <v>-0.06022240575</v>
      </c>
      <c r="AB2938" s="373">
        <f>IPMT('Assumptions (T&amp;D)'!$C$20,Model!AE$1,'Assumptions (T&amp;D)'!$C$23,Model!$T$2866)</f>
        <v>-0.05385918833</v>
      </c>
      <c r="AC2938" s="373">
        <f>IPMT('Assumptions (T&amp;D)'!$C$20,Model!AF$1,'Assumptions (T&amp;D)'!$C$23,Model!$T$2866)</f>
        <v>-0.04719371809</v>
      </c>
      <c r="AD2938" s="373">
        <f>IPMT('Assumptions (T&amp;D)'!$C$20,Model!AG$1,'Assumptions (T&amp;D)'!$C$23,Model!$T$2866)</f>
        <v>-0.04021163801</v>
      </c>
      <c r="AE2938" s="373">
        <f>IPMT('Assumptions (T&amp;D)'!$C$20,Model!AH$1,'Assumptions (T&amp;D)'!$C$23,Model!$T$2866)</f>
        <v>-0.03289790913</v>
      </c>
      <c r="AF2938" s="373">
        <f>IPMT('Assumptions (T&amp;D)'!$C$20,Model!AI$1,'Assumptions (T&amp;D)'!$C$23,Model!$T$2866)</f>
        <v>-0.02523677812</v>
      </c>
      <c r="AG2938" s="373">
        <f>IPMT('Assumptions (T&amp;D)'!$C$20,Model!AJ$1,'Assumptions (T&amp;D)'!$C$23,Model!$T$2866)</f>
        <v>-0.01721174339</v>
      </c>
      <c r="AH2938" s="373">
        <f>IPMT('Assumptions (T&amp;D)'!$C$20,Model!AK$1,'Assumptions (T&amp;D)'!$C$23,Model!$T$2866)</f>
        <v>-0.008805519513</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-0.0986083043</v>
      </c>
      <c r="V2939" s="373">
        <f>IPMT('Assumptions (T&amp;D)'!$C$20,Model!X$1,'Assumptions (T&amp;D)'!$C$23,Model!$U$2866)</f>
        <v>-0.09395190831</v>
      </c>
      <c r="W2939" s="373">
        <f>IPMT('Assumptions (T&amp;D)'!$C$20,Model!Y$1,'Assumptions (T&amp;D)'!$C$23,Model!$U$2866)</f>
        <v>-0.08907433351</v>
      </c>
      <c r="X2939" s="373">
        <f>IPMT('Assumptions (T&amp;D)'!$C$20,Model!Z$1,'Assumptions (T&amp;D)'!$C$23,Model!$U$2866)</f>
        <v>-0.0839650739</v>
      </c>
      <c r="Y2939" s="373">
        <f>IPMT('Assumptions (T&amp;D)'!$C$20,Model!AA$1,'Assumptions (T&amp;D)'!$C$23,Model!$U$2866)</f>
        <v>-0.07861312447</v>
      </c>
      <c r="Z2939" s="373">
        <f>IPMT('Assumptions (T&amp;D)'!$C$20,Model!AB$1,'Assumptions (T&amp;D)'!$C$23,Model!$U$2866)</f>
        <v>-0.07300695743</v>
      </c>
      <c r="AA2939" s="373">
        <f>IPMT('Assumptions (T&amp;D)'!$C$20,Model!AC$1,'Assumptions (T&amp;D)'!$C$23,Model!$U$2866)</f>
        <v>-0.06713449747</v>
      </c>
      <c r="AB2939" s="373">
        <f>IPMT('Assumptions (T&amp;D)'!$C$20,Model!AD$1,'Assumptions (T&amp;D)'!$C$23,Model!$U$2866)</f>
        <v>-0.06098309565</v>
      </c>
      <c r="AC2939" s="373">
        <f>IPMT('Assumptions (T&amp;D)'!$C$20,Model!AE$1,'Assumptions (T&amp;D)'!$C$23,Model!$U$2866)</f>
        <v>-0.05453950225</v>
      </c>
      <c r="AD2939" s="373">
        <f>IPMT('Assumptions (T&amp;D)'!$C$20,Model!AF$1,'Assumptions (T&amp;D)'!$C$23,Model!$U$2866)</f>
        <v>-0.04778983816</v>
      </c>
      <c r="AE2939" s="373">
        <f>IPMT('Assumptions (T&amp;D)'!$C$20,Model!AG$1,'Assumptions (T&amp;D)'!$C$23,Model!$U$2866)</f>
        <v>-0.04071956503</v>
      </c>
      <c r="AF2939" s="373">
        <f>IPMT('Assumptions (T&amp;D)'!$C$20,Model!AH$1,'Assumptions (T&amp;D)'!$C$23,Model!$U$2866)</f>
        <v>-0.03331345392</v>
      </c>
      <c r="AG2939" s="373">
        <f>IPMT('Assumptions (T&amp;D)'!$C$20,Model!AI$1,'Assumptions (T&amp;D)'!$C$23,Model!$U$2866)</f>
        <v>-0.02555555254</v>
      </c>
      <c r="AH2939" s="373">
        <f>IPMT('Assumptions (T&amp;D)'!$C$20,Model!AJ$1,'Assumptions (T&amp;D)'!$C$23,Model!$U$2866)</f>
        <v>-0.01742915084</v>
      </c>
      <c r="AI2939" s="373">
        <f>IPMT('Assumptions (T&amp;D)'!$C$20,Model!AK$1,'Assumptions (T&amp;D)'!$C$23,Model!$U$2866)</f>
        <v>-0.008916745055</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-0.102208179</v>
      </c>
      <c r="W2940" s="373">
        <f>IPMT('Assumptions (T&amp;D)'!$C$20,Model!X$1,'Assumptions (T&amp;D)'!$C$23,Model!$V$2866)</f>
        <v>-0.09738179284</v>
      </c>
      <c r="X2940" s="373">
        <f>IPMT('Assumptions (T&amp;D)'!$C$20,Model!Y$1,'Assumptions (T&amp;D)'!$C$23,Model!$V$2866)</f>
        <v>-0.09232615334</v>
      </c>
      <c r="Y2940" s="373">
        <f>IPMT('Assumptions (T&amp;D)'!$C$20,Model!Z$1,'Assumptions (T&amp;D)'!$C$23,Model!$V$2866)</f>
        <v>-0.08703037097</v>
      </c>
      <c r="Z2940" s="373">
        <f>IPMT('Assumptions (T&amp;D)'!$C$20,Model!AA$1,'Assumptions (T&amp;D)'!$C$23,Model!$V$2866)</f>
        <v>-0.08148303893</v>
      </c>
      <c r="AA2940" s="373">
        <f>IPMT('Assumptions (T&amp;D)'!$C$20,Model!AB$1,'Assumptions (T&amp;D)'!$C$23,Model!$V$2866)</f>
        <v>-0.07567220861</v>
      </c>
      <c r="AB2940" s="373">
        <f>IPMT('Assumptions (T&amp;D)'!$C$20,Model!AC$1,'Assumptions (T&amp;D)'!$C$23,Model!$V$2866)</f>
        <v>-0.06958536386</v>
      </c>
      <c r="AC2940" s="373">
        <f>IPMT('Assumptions (T&amp;D)'!$C$20,Model!AD$1,'Assumptions (T&amp;D)'!$C$23,Model!$V$2866)</f>
        <v>-0.06320939398</v>
      </c>
      <c r="AD2940" s="373">
        <f>IPMT('Assumptions (T&amp;D)'!$C$20,Model!AE$1,'Assumptions (T&amp;D)'!$C$23,Model!$V$2866)</f>
        <v>-0.05653056554</v>
      </c>
      <c r="AE2940" s="373">
        <f>IPMT('Assumptions (T&amp;D)'!$C$20,Model!AF$1,'Assumptions (T&amp;D)'!$C$23,Model!$V$2866)</f>
        <v>-0.04953449274</v>
      </c>
      <c r="AF2940" s="373">
        <f>IPMT('Assumptions (T&amp;D)'!$C$20,Model!AG$1,'Assumptions (T&amp;D)'!$C$23,Model!$V$2866)</f>
        <v>-0.04220610648</v>
      </c>
      <c r="AG2940" s="373">
        <f>IPMT('Assumptions (T&amp;D)'!$C$20,Model!AH$1,'Assumptions (T&amp;D)'!$C$23,Model!$V$2866)</f>
        <v>-0.03452962188</v>
      </c>
      <c r="AH2940" s="373">
        <f>IPMT('Assumptions (T&amp;D)'!$C$20,Model!AI$1,'Assumptions (T&amp;D)'!$C$23,Model!$V$2866)</f>
        <v>-0.02648850426</v>
      </c>
      <c r="AI2940" s="373">
        <f>IPMT('Assumptions (T&amp;D)'!$C$20,Model!AJ$1,'Assumptions (T&amp;D)'!$C$23,Model!$V$2866)</f>
        <v>-0.01806543355</v>
      </c>
      <c r="AJ2940" s="373">
        <f>IPMT('Assumptions (T&amp;D)'!$C$20,Model!AK$1,'Assumptions (T&amp;D)'!$C$23,Model!$V$2866)</f>
        <v>-0.00924226698</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-0.1042265831</v>
      </c>
      <c r="X2941" s="373">
        <f>IPMT('Assumptions (T&amp;D)'!$C$20,Model!X$1,'Assumptions (T&amp;D)'!$C$23,Model!$W$2866)</f>
        <v>-0.0993048856</v>
      </c>
      <c r="Y2941" s="373">
        <f>IPMT('Assumptions (T&amp;D)'!$C$20,Model!Y$1,'Assumptions (T&amp;D)'!$C$23,Model!$W$2866)</f>
        <v>-0.09414940748</v>
      </c>
      <c r="Z2941" s="373">
        <f>IPMT('Assumptions (T&amp;D)'!$C$20,Model!Z$1,'Assumptions (T&amp;D)'!$C$23,Model!$W$2866)</f>
        <v>-0.08874904415</v>
      </c>
      <c r="AA2941" s="373">
        <f>IPMT('Assumptions (T&amp;D)'!$C$20,Model!AA$1,'Assumptions (T&amp;D)'!$C$23,Model!$W$2866)</f>
        <v>-0.08309216356</v>
      </c>
      <c r="AB2941" s="373">
        <f>IPMT('Assumptions (T&amp;D)'!$C$20,Model!AB$1,'Assumptions (T&amp;D)'!$C$23,Model!$W$2866)</f>
        <v>-0.07716658114</v>
      </c>
      <c r="AC2941" s="373">
        <f>IPMT('Assumptions (T&amp;D)'!$C$20,Model!AC$1,'Assumptions (T&amp;D)'!$C$23,Model!$W$2866)</f>
        <v>-0.07095953356</v>
      </c>
      <c r="AD2941" s="373">
        <f>IPMT('Assumptions (T&amp;D)'!$C$20,Model!AD$1,'Assumptions (T&amp;D)'!$C$23,Model!$W$2866)</f>
        <v>-0.06445765122</v>
      </c>
      <c r="AE2941" s="373">
        <f>IPMT('Assumptions (T&amp;D)'!$C$20,Model!AE$1,'Assumptions (T&amp;D)'!$C$23,Model!$W$2866)</f>
        <v>-0.05764692947</v>
      </c>
      <c r="AF2941" s="373">
        <f>IPMT('Assumptions (T&amp;D)'!$C$20,Model!AF$1,'Assumptions (T&amp;D)'!$C$23,Model!$W$2866)</f>
        <v>-0.05051269843</v>
      </c>
      <c r="AG2941" s="373">
        <f>IPMT('Assumptions (T&amp;D)'!$C$20,Model!AG$1,'Assumptions (T&amp;D)'!$C$23,Model!$W$2866)</f>
        <v>-0.04303959142</v>
      </c>
      <c r="AH2941" s="373">
        <f>IPMT('Assumptions (T&amp;D)'!$C$20,Model!AH$1,'Assumptions (T&amp;D)'!$C$23,Model!$W$2866)</f>
        <v>-0.03521151183</v>
      </c>
      <c r="AI2941" s="373">
        <f>IPMT('Assumptions (T&amp;D)'!$C$20,Model!AI$1,'Assumptions (T&amp;D)'!$C$23,Model!$W$2866)</f>
        <v>-0.02701159845</v>
      </c>
      <c r="AJ2941" s="373">
        <f>IPMT('Assumptions (T&amp;D)'!$C$20,Model!AJ$1,'Assumptions (T&amp;D)'!$C$23,Model!$W$2866)</f>
        <v>-0.01842218919</v>
      </c>
      <c r="AK2941" s="373">
        <f>IPMT('Assumptions (T&amp;D)'!$C$20,Model!AK$1,'Assumptions (T&amp;D)'!$C$23,Model!$W$2866)</f>
        <v>-0.009424782994</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-0.1080447571</v>
      </c>
      <c r="Y2942" s="373">
        <f>IPMT('Assumptions (T&amp;D)'!$C$20,Model!X$1,'Assumptions (T&amp;D)'!$C$23,Model!$X$2866)</f>
        <v>-0.1029427611</v>
      </c>
      <c r="Z2942" s="373">
        <f>IPMT('Assumptions (T&amp;D)'!$C$20,Model!Y$1,'Assumptions (T&amp;D)'!$C$23,Model!$X$2866)</f>
        <v>-0.0975984203</v>
      </c>
      <c r="AA2942" s="373">
        <f>IPMT('Assumptions (T&amp;D)'!$C$20,Model!Z$1,'Assumptions (T&amp;D)'!$C$23,Model!$X$2866)</f>
        <v>-0.0920002233</v>
      </c>
      <c r="AB2942" s="373">
        <f>IPMT('Assumptions (T&amp;D)'!$C$20,Model!AA$1,'Assumptions (T&amp;D)'!$C$23,Model!$X$2866)</f>
        <v>-0.08613611195</v>
      </c>
      <c r="AC2942" s="373">
        <f>IPMT('Assumptions (T&amp;D)'!$C$20,Model!AB$1,'Assumptions (T&amp;D)'!$C$23,Model!$X$2866)</f>
        <v>-0.07999345531</v>
      </c>
      <c r="AD2942" s="373">
        <f>IPMT('Assumptions (T&amp;D)'!$C$20,Model!AC$1,'Assumptions (T&amp;D)'!$C$23,Model!$X$2866)</f>
        <v>-0.07355902247</v>
      </c>
      <c r="AE2942" s="373">
        <f>IPMT('Assumptions (T&amp;D)'!$C$20,Model!AD$1,'Assumptions (T&amp;D)'!$C$23,Model!$X$2866)</f>
        <v>-0.06681895408</v>
      </c>
      <c r="AF2942" s="373">
        <f>IPMT('Assumptions (T&amp;D)'!$C$20,Model!AE$1,'Assumptions (T&amp;D)'!$C$23,Model!$X$2866)</f>
        <v>-0.05975873244</v>
      </c>
      <c r="AG2942" s="373">
        <f>IPMT('Assumptions (T&amp;D)'!$C$20,Model!AF$1,'Assumptions (T&amp;D)'!$C$23,Model!$X$2866)</f>
        <v>-0.05236315027</v>
      </c>
      <c r="AH2942" s="373">
        <f>IPMT('Assumptions (T&amp;D)'!$C$20,Model!AG$1,'Assumptions (T&amp;D)'!$C$23,Model!$X$2866)</f>
        <v>-0.04461627795</v>
      </c>
      <c r="AI2942" s="373">
        <f>IPMT('Assumptions (T&amp;D)'!$C$20,Model!AH$1,'Assumptions (T&amp;D)'!$C$23,Model!$X$2866)</f>
        <v>-0.03650142919</v>
      </c>
      <c r="AJ2942" s="373">
        <f>IPMT('Assumptions (T&amp;D)'!$C$20,Model!AI$1,'Assumptions (T&amp;D)'!$C$23,Model!$X$2866)</f>
        <v>-0.02800112512</v>
      </c>
      <c r="AK2942" s="373">
        <f>IPMT('Assumptions (T&amp;D)'!$C$20,Model!AJ$1,'Assumptions (T&amp;D)'!$C$23,Model!$X$2866)</f>
        <v>-0.0190970566</v>
      </c>
      <c r="AL2942" s="373">
        <f>IPMT('Assumptions (T&amp;D)'!$C$20,Model!AK$1,'Assumptions (T&amp;D)'!$C$23,Model!$X$2866)</f>
        <v>-0.00977004483</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-0.1110757544</v>
      </c>
      <c r="Z2943" s="373">
        <f>IPMT('Assumptions (T&amp;D)'!$C$20,Model!X$1,'Assumptions (T&amp;D)'!$C$23,Model!$Y$2866)</f>
        <v>-0.1058306312</v>
      </c>
      <c r="AA2943" s="373">
        <f>IPMT('Assumptions (T&amp;D)'!$C$20,Model!Y$1,'Assumptions (T&amp;D)'!$C$23,Model!$Y$2866)</f>
        <v>-0.1003363648</v>
      </c>
      <c r="AB2943" s="373">
        <f>IPMT('Assumptions (T&amp;D)'!$C$20,Model!Z$1,'Assumptions (T&amp;D)'!$C$23,Model!$Y$2866)</f>
        <v>-0.09458112063</v>
      </c>
      <c r="AC2943" s="373">
        <f>IPMT('Assumptions (T&amp;D)'!$C$20,Model!AA$1,'Assumptions (T&amp;D)'!$C$23,Model!$Y$2866)</f>
        <v>-0.0885525024</v>
      </c>
      <c r="AD2943" s="373">
        <f>IPMT('Assumptions (T&amp;D)'!$C$20,Model!AB$1,'Assumptions (T&amp;D)'!$C$23,Model!$Y$2866)</f>
        <v>-0.0822375248</v>
      </c>
      <c r="AE2943" s="373">
        <f>IPMT('Assumptions (T&amp;D)'!$C$20,Model!AC$1,'Assumptions (T&amp;D)'!$C$23,Model!$Y$2866)</f>
        <v>-0.07562258577</v>
      </c>
      <c r="AF2943" s="373">
        <f>IPMT('Assumptions (T&amp;D)'!$C$20,Model!AD$1,'Assumptions (T&amp;D)'!$C$23,Model!$Y$2866)</f>
        <v>-0.06869343714</v>
      </c>
      <c r="AG2943" s="373">
        <f>IPMT('Assumptions (T&amp;D)'!$C$20,Model!AE$1,'Assumptions (T&amp;D)'!$C$23,Model!$Y$2866)</f>
        <v>-0.06143515394</v>
      </c>
      <c r="AH2943" s="373">
        <f>IPMT('Assumptions (T&amp;D)'!$C$20,Model!AF$1,'Assumptions (T&amp;D)'!$C$23,Model!$Y$2866)</f>
        <v>-0.0538321023</v>
      </c>
      <c r="AI2943" s="373">
        <f>IPMT('Assumptions (T&amp;D)'!$C$20,Model!AG$1,'Assumptions (T&amp;D)'!$C$23,Model!$Y$2866)</f>
        <v>-0.0458679057</v>
      </c>
      <c r="AJ2943" s="373">
        <f>IPMT('Assumptions (T&amp;D)'!$C$20,Model!AH$1,'Assumptions (T&amp;D)'!$C$23,Model!$Y$2866)</f>
        <v>-0.03752540976</v>
      </c>
      <c r="AK2943" s="373">
        <f>IPMT('Assumptions (T&amp;D)'!$C$20,Model!AI$1,'Assumptions (T&amp;D)'!$C$23,Model!$Y$2866)</f>
        <v>-0.02878664527</v>
      </c>
      <c r="AL2943" s="373">
        <f>IPMT('Assumptions (T&amp;D)'!$C$20,Model!AJ$1,'Assumptions (T&amp;D)'!$C$23,Model!$Y$2866)</f>
        <v>-0.01963278946</v>
      </c>
      <c r="AM2943" s="373">
        <f>IPMT('Assumptions (T&amp;D)'!$C$20,Model!AK$1,'Assumptions (T&amp;D)'!$C$23,Model!$Y$2866)</f>
        <v>-0.0100441255</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-0.1141843282</v>
      </c>
      <c r="AA2944" s="373">
        <f>IPMT('Assumptions (T&amp;D)'!$C$20,Model!X$1,'Assumptions (T&amp;D)'!$C$23,Model!$Z$2866)</f>
        <v>-0.1087924147</v>
      </c>
      <c r="AB2944" s="373">
        <f>IPMT('Assumptions (T&amp;D)'!$C$20,Model!Y$1,'Assumptions (T&amp;D)'!$C$23,Model!$Z$2866)</f>
        <v>-0.1031443853</v>
      </c>
      <c r="AC2944" s="373">
        <f>IPMT('Assumptions (T&amp;D)'!$C$20,Model!Z$1,'Assumptions (T&amp;D)'!$C$23,Model!$Z$2866)</f>
        <v>-0.09722807446</v>
      </c>
      <c r="AD2944" s="373">
        <f>IPMT('Assumptions (T&amp;D)'!$C$20,Model!AA$1,'Assumptions (T&amp;D)'!$C$23,Model!$Z$2866)</f>
        <v>-0.0910307389</v>
      </c>
      <c r="AE2944" s="373">
        <f>IPMT('Assumptions (T&amp;D)'!$C$20,Model!AB$1,'Assumptions (T&amp;D)'!$C$23,Model!$Z$2866)</f>
        <v>-0.0845390299</v>
      </c>
      <c r="AF2944" s="373">
        <f>IPMT('Assumptions (T&amp;D)'!$C$20,Model!AC$1,'Assumptions (T&amp;D)'!$C$23,Model!$Z$2866)</f>
        <v>-0.07773896473</v>
      </c>
      <c r="AG2944" s="373">
        <f>IPMT('Assumptions (T&amp;D)'!$C$20,Model!AD$1,'Assumptions (T&amp;D)'!$C$23,Model!$Z$2866)</f>
        <v>-0.07061589646</v>
      </c>
      <c r="AH2944" s="373">
        <f>IPMT('Assumptions (T&amp;D)'!$C$20,Model!AE$1,'Assumptions (T&amp;D)'!$C$23,Model!$Z$2866)</f>
        <v>-0.06315448244</v>
      </c>
      <c r="AI2944" s="373">
        <f>IPMT('Assumptions (T&amp;D)'!$C$20,Model!AF$1,'Assumptions (T&amp;D)'!$C$23,Model!$Z$2866)</f>
        <v>-0.05533865126</v>
      </c>
      <c r="AJ2944" s="373">
        <f>IPMT('Assumptions (T&amp;D)'!$C$20,Model!AG$1,'Assumptions (T&amp;D)'!$C$23,Model!$Z$2866)</f>
        <v>-0.0471515681</v>
      </c>
      <c r="AK2944" s="373">
        <f>IPMT('Assumptions (T&amp;D)'!$C$20,Model!AH$1,'Assumptions (T&amp;D)'!$C$23,Model!$Z$2866)</f>
        <v>-0.03857559849</v>
      </c>
      <c r="AL2944" s="373">
        <f>IPMT('Assumptions (T&amp;D)'!$C$20,Model!AI$1,'Assumptions (T&amp;D)'!$C$23,Model!$Z$2866)</f>
        <v>-0.02959227033</v>
      </c>
      <c r="AM2944" s="373">
        <f>IPMT('Assumptions (T&amp;D)'!$C$20,Model!AJ$1,'Assumptions (T&amp;D)'!$C$23,Model!$Z$2866)</f>
        <v>-0.02018223407</v>
      </c>
      <c r="AN2944" s="373">
        <f>IPMT('Assumptions (T&amp;D)'!$C$20,Model!AK$1,'Assumptions (T&amp;D)'!$C$23,Model!$Z$2866)</f>
        <v>-0.01032522109</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-0.1173723604</v>
      </c>
      <c r="AB2945" s="373">
        <f>IPMT('Assumptions (T&amp;D)'!$C$20,Model!X$1,'Assumptions (T&amp;D)'!$C$23,Model!$AA$2866)</f>
        <v>-0.1118299044</v>
      </c>
      <c r="AC2945" s="373">
        <f>IPMT('Assumptions (T&amp;D)'!$C$20,Model!Y$1,'Assumptions (T&amp;D)'!$C$23,Model!$AA$2866)</f>
        <v>-0.1060241817</v>
      </c>
      <c r="AD2945" s="373">
        <f>IPMT('Assumptions (T&amp;D)'!$C$20,Model!Z$1,'Assumptions (T&amp;D)'!$C$23,Model!$AA$2866)</f>
        <v>-0.09994268725</v>
      </c>
      <c r="AE2945" s="373">
        <f>IPMT('Assumptions (T&amp;D)'!$C$20,Model!AA$1,'Assumptions (T&amp;D)'!$C$23,Model!$AA$2866)</f>
        <v>-0.09357232177</v>
      </c>
      <c r="AF2945" s="373">
        <f>IPMT('Assumptions (T&amp;D)'!$C$20,Model!AB$1,'Assumptions (T&amp;D)'!$C$23,Model!$AA$2866)</f>
        <v>-0.08689936393</v>
      </c>
      <c r="AG2945" s="373">
        <f>IPMT('Assumptions (T&amp;D)'!$C$20,Model!AC$1,'Assumptions (T&amp;D)'!$C$23,Model!$AA$2866)</f>
        <v>-0.07990944059</v>
      </c>
      <c r="AH2945" s="373">
        <f>IPMT('Assumptions (T&amp;D)'!$C$20,Model!AD$1,'Assumptions (T&amp;D)'!$C$23,Model!$AA$2866)</f>
        <v>-0.07258749589</v>
      </c>
      <c r="AI2945" s="373">
        <f>IPMT('Assumptions (T&amp;D)'!$C$20,Model!AE$1,'Assumptions (T&amp;D)'!$C$23,Model!$AA$2866)</f>
        <v>-0.06491775881</v>
      </c>
      <c r="AJ2945" s="373">
        <f>IPMT('Assumptions (T&amp;D)'!$C$20,Model!AF$1,'Assumptions (T&amp;D)'!$C$23,Model!$AA$2866)</f>
        <v>-0.05688370923</v>
      </c>
      <c r="AK2945" s="373">
        <f>IPMT('Assumptions (T&amp;D)'!$C$20,Model!AG$1,'Assumptions (T&amp;D)'!$C$23,Model!$AA$2866)</f>
        <v>-0.04846804229</v>
      </c>
      <c r="AL2945" s="373">
        <f>IPMT('Assumptions (T&amp;D)'!$C$20,Model!AH$1,'Assumptions (T&amp;D)'!$C$23,Model!$AA$2866)</f>
        <v>-0.03965263117</v>
      </c>
      <c r="AM2945" s="373">
        <f>IPMT('Assumptions (T&amp;D)'!$C$20,Model!AI$1,'Assumptions (T&amp;D)'!$C$23,Model!$AA$2866)</f>
        <v>-0.03041848802</v>
      </c>
      <c r="AN2945" s="373">
        <f>IPMT('Assumptions (T&amp;D)'!$C$20,Model!AJ$1,'Assumptions (T&amp;D)'!$C$23,Model!$AA$2866)</f>
        <v>-0.02074572307</v>
      </c>
      <c r="AO2945" s="373">
        <f>IPMT('Assumptions (T&amp;D)'!$C$20,Model!AK$1,'Assumptions (T&amp;D)'!$C$23,Model!$AA$2866)</f>
        <v>-0.01061350179</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-0.1206417772</v>
      </c>
      <c r="AC2946" s="373">
        <f>IPMT('Assumptions (T&amp;D)'!$C$20,Model!X$1,'Assumptions (T&amp;D)'!$C$23,Model!$AB$2866)</f>
        <v>-0.1149449356</v>
      </c>
      <c r="AD2946" s="373">
        <f>IPMT('Assumptions (T&amp;D)'!$C$20,Model!Y$1,'Assumptions (T&amp;D)'!$C$23,Model!$AB$2866)</f>
        <v>-0.108977494</v>
      </c>
      <c r="AE2946" s="373">
        <f>IPMT('Assumptions (T&amp;D)'!$C$20,Model!Z$1,'Assumptions (T&amp;D)'!$C$23,Model!$AB$2866)</f>
        <v>-0.102726599</v>
      </c>
      <c r="AF2946" s="373">
        <f>IPMT('Assumptions (T&amp;D)'!$C$20,Model!AA$1,'Assumptions (T&amp;D)'!$C$23,Model!$AB$2866)</f>
        <v>-0.09617878647</v>
      </c>
      <c r="AG2946" s="373">
        <f>IPMT('Assumptions (T&amp;D)'!$C$20,Model!AB$1,'Assumptions (T&amp;D)'!$C$23,Model!$AB$2866)</f>
        <v>-0.08931995284</v>
      </c>
      <c r="AH2946" s="373">
        <f>IPMT('Assumptions (T&amp;D)'!$C$20,Model!AC$1,'Assumptions (T&amp;D)'!$C$23,Model!$AB$2866)</f>
        <v>-0.08213532461</v>
      </c>
      <c r="AI2946" s="373">
        <f>IPMT('Assumptions (T&amp;D)'!$C$20,Model!AD$1,'Assumptions (T&amp;D)'!$C$23,Model!$AB$2866)</f>
        <v>-0.07460942654</v>
      </c>
      <c r="AJ2946" s="373">
        <f>IPMT('Assumptions (T&amp;D)'!$C$20,Model!AE$1,'Assumptions (T&amp;D)'!$C$23,Model!$AB$2866)</f>
        <v>-0.06672604831</v>
      </c>
      <c r="AK2946" s="373">
        <f>IPMT('Assumptions (T&amp;D)'!$C$20,Model!AF$1,'Assumptions (T&amp;D)'!$C$23,Model!$AB$2866)</f>
        <v>-0.05846820961</v>
      </c>
      <c r="AL2946" s="373">
        <f>IPMT('Assumptions (T&amp;D)'!$C$20,Model!AG$1,'Assumptions (T&amp;D)'!$C$23,Model!$AB$2866)</f>
        <v>-0.04981812358</v>
      </c>
      <c r="AM2946" s="373">
        <f>IPMT('Assumptions (T&amp;D)'!$C$20,Model!AH$1,'Assumptions (T&amp;D)'!$C$23,Model!$AB$2866)</f>
        <v>-0.04075715846</v>
      </c>
      <c r="AN2946" s="373">
        <f>IPMT('Assumptions (T&amp;D)'!$C$20,Model!AI$1,'Assumptions (T&amp;D)'!$C$23,Model!$AB$2866)</f>
        <v>-0.0312657975</v>
      </c>
      <c r="AO2946" s="373">
        <f>IPMT('Assumptions (T&amp;D)'!$C$20,Model!AJ$1,'Assumptions (T&amp;D)'!$C$23,Model!$AB$2866)</f>
        <v>-0.02132359689</v>
      </c>
      <c r="AP2946" s="373">
        <f>IPMT('Assumptions (T&amp;D)'!$C$20,Model!AK$1,'Assumptions (T&amp;D)'!$C$23,Model!$AB$2866)</f>
        <v>-0.01090914176</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-0.1239945494</v>
      </c>
      <c r="AD2947" s="373">
        <f>IPMT('Assumptions (T&amp;D)'!$C$20,Model!X$1,'Assumptions (T&amp;D)'!$C$23,Model!$AC$2866)</f>
        <v>-0.1181393861</v>
      </c>
      <c r="AE2947" s="373">
        <f>IPMT('Assumptions (T&amp;D)'!$C$20,Model!Y$1,'Assumptions (T&amp;D)'!$C$23,Model!$AC$2866)</f>
        <v>-0.1120061026</v>
      </c>
      <c r="AF2947" s="373">
        <f>IPMT('Assumptions (T&amp;D)'!$C$20,Model!Z$1,'Assumptions (T&amp;D)'!$C$23,Model!$AC$2866)</f>
        <v>-0.1055814881</v>
      </c>
      <c r="AG2947" s="373">
        <f>IPMT('Assumptions (T&amp;D)'!$C$20,Model!AA$1,'Assumptions (T&amp;D)'!$C$23,Model!$AC$2866)</f>
        <v>-0.09885170439</v>
      </c>
      <c r="AH2947" s="373">
        <f>IPMT('Assumptions (T&amp;D)'!$C$20,Model!AB$1,'Assumptions (T&amp;D)'!$C$23,Model!$AC$2866)</f>
        <v>-0.09180225597</v>
      </c>
      <c r="AI2947" s="373">
        <f>IPMT('Assumptions (T&amp;D)'!$C$20,Model!AC$1,'Assumptions (T&amp;D)'!$C$23,Model!$AC$2866)</f>
        <v>-0.08441795874</v>
      </c>
      <c r="AJ2947" s="373">
        <f>IPMT('Assumptions (T&amp;D)'!$C$20,Model!AD$1,'Assumptions (T&amp;D)'!$C$23,Model!$AC$2866)</f>
        <v>-0.0766829074</v>
      </c>
      <c r="AK2947" s="373">
        <f>IPMT('Assumptions (T&amp;D)'!$C$20,Model!AE$1,'Assumptions (T&amp;D)'!$C$23,Model!$AC$2866)</f>
        <v>-0.06858044112</v>
      </c>
      <c r="AL2947" s="373">
        <f>IPMT('Assumptions (T&amp;D)'!$C$20,Model!AF$1,'Assumptions (T&amp;D)'!$C$23,Model!$AC$2866)</f>
        <v>-0.06009310769</v>
      </c>
      <c r="AM2947" s="373">
        <f>IPMT('Assumptions (T&amp;D)'!$C$20,Model!AG$1,'Assumptions (T&amp;D)'!$C$23,Model!$AC$2866)</f>
        <v>-0.05120262593</v>
      </c>
      <c r="AN2947" s="373">
        <f>IPMT('Assumptions (T&amp;D)'!$C$20,Model!AH$1,'Assumptions (T&amp;D)'!$C$23,Model!$AC$2866)</f>
        <v>-0.04188984628</v>
      </c>
      <c r="AO2947" s="373">
        <f>IPMT('Assumptions (T&amp;D)'!$C$20,Model!AI$1,'Assumptions (T&amp;D)'!$C$23,Model!$AC$2866)</f>
        <v>-0.03213470959</v>
      </c>
      <c r="AP2947" s="373">
        <f>IPMT('Assumptions (T&amp;D)'!$C$20,Model!AJ$1,'Assumptions (T&amp;D)'!$C$23,Model!$AC$2866)</f>
        <v>-0.02191620392</v>
      </c>
      <c r="AQ2947" s="373">
        <f>IPMT('Assumptions (T&amp;D)'!$C$20,Model!AK$1,'Assumptions (T&amp;D)'!$C$23,Model!$AC$2866)</f>
        <v>-0.01121231922</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-0.1274326944</v>
      </c>
      <c r="AE2948" s="373">
        <f>IPMT('Assumptions (T&amp;D)'!$C$20,Model!X$1,'Assumptions (T&amp;D)'!$C$23,Model!$AD$2866)</f>
        <v>-0.121415178</v>
      </c>
      <c r="AF2948" s="373">
        <f>IPMT('Assumptions (T&amp;D)'!$C$20,Model!Y$1,'Assumptions (T&amp;D)'!$C$23,Model!$AD$2866)</f>
        <v>-0.1151118296</v>
      </c>
      <c r="AG2948" s="373">
        <f>IPMT('Assumptions (T&amp;D)'!$C$20,Model!Z$1,'Assumptions (T&amp;D)'!$C$23,Model!$AD$2866)</f>
        <v>-0.1085090721</v>
      </c>
      <c r="AH2948" s="373">
        <f>IPMT('Assumptions (T&amp;D)'!$C$20,Model!AA$1,'Assumptions (T&amp;D)'!$C$23,Model!$AD$2866)</f>
        <v>-0.1015926837</v>
      </c>
      <c r="AI2948" s="373">
        <f>IPMT('Assumptions (T&amp;D)'!$C$20,Model!AB$1,'Assumptions (T&amp;D)'!$C$23,Model!$AD$2866)</f>
        <v>-0.09434776679</v>
      </c>
      <c r="AJ2948" s="373">
        <f>IPMT('Assumptions (T&amp;D)'!$C$20,Model!AC$1,'Assumptions (T&amp;D)'!$C$23,Model!$AD$2866)</f>
        <v>-0.08675871634</v>
      </c>
      <c r="AK2948" s="373">
        <f>IPMT('Assumptions (T&amp;D)'!$C$20,Model!AD$1,'Assumptions (T&amp;D)'!$C$23,Model!$AD$2866)</f>
        <v>-0.07880918599</v>
      </c>
      <c r="AL2948" s="373">
        <f>IPMT('Assumptions (T&amp;D)'!$C$20,Model!AE$1,'Assumptions (T&amp;D)'!$C$23,Model!$AD$2866)</f>
        <v>-0.07048205294</v>
      </c>
      <c r="AM2948" s="373">
        <f>IPMT('Assumptions (T&amp;D)'!$C$20,Model!AF$1,'Assumptions (T&amp;D)'!$C$23,Model!$AD$2866)</f>
        <v>-0.06175938108</v>
      </c>
      <c r="AN2948" s="373">
        <f>IPMT('Assumptions (T&amp;D)'!$C$20,Model!AG$1,'Assumptions (T&amp;D)'!$C$23,Model!$AD$2866)</f>
        <v>-0.05262238231</v>
      </c>
      <c r="AO2948" s="373">
        <f>IPMT('Assumptions (T&amp;D)'!$C$20,Model!AH$1,'Assumptions (T&amp;D)'!$C$23,Model!$AD$2866)</f>
        <v>-0.04305137609</v>
      </c>
      <c r="AP2948" s="373">
        <f>IPMT('Assumptions (T&amp;D)'!$C$20,Model!AI$1,'Assumptions (T&amp;D)'!$C$23,Model!$AD$2866)</f>
        <v>-0.03302574707</v>
      </c>
      <c r="AQ2948" s="373">
        <f>IPMT('Assumptions (T&amp;D)'!$C$20,Model!AJ$1,'Assumptions (T&amp;D)'!$C$23,Model!$AD$2866)</f>
        <v>-0.02252390068</v>
      </c>
      <c r="AR2948" s="373">
        <f>IPMT('Assumptions (T&amp;D)'!$C$20,Model!AK$1,'Assumptions (T&amp;D)'!$C$23,Model!$AD$2866)</f>
        <v>-0.01152321659</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-0.1309582765</v>
      </c>
      <c r="AF2949" s="373">
        <f>IPMT('Assumptions (T&amp;D)'!$C$20,Model!X$1,'Assumptions (T&amp;D)'!$C$23,Model!$AE$2866)</f>
        <v>-0.1247742781</v>
      </c>
      <c r="AG2949" s="373">
        <f>IPMT('Assumptions (T&amp;D)'!$C$20,Model!Y$1,'Assumptions (T&amp;D)'!$C$23,Model!$AE$2866)</f>
        <v>-0.1182965398</v>
      </c>
      <c r="AH2949" s="373">
        <f>IPMT('Assumptions (T&amp;D)'!$C$20,Model!Z$1,'Assumptions (T&amp;D)'!$C$23,Model!$AE$2866)</f>
        <v>-0.111511109</v>
      </c>
      <c r="AI2949" s="373">
        <f>IPMT('Assumptions (T&amp;D)'!$C$20,Model!AA$1,'Assumptions (T&amp;D)'!$C$23,Model!$AE$2866)</f>
        <v>-0.1044033701</v>
      </c>
      <c r="AJ2949" s="373">
        <f>IPMT('Assumptions (T&amp;D)'!$C$20,Model!AB$1,'Assumptions (T&amp;D)'!$C$23,Model!$AE$2866)</f>
        <v>-0.0969580137</v>
      </c>
      <c r="AK2949" s="373">
        <f>IPMT('Assumptions (T&amp;D)'!$C$20,Model!AC$1,'Assumptions (T&amp;D)'!$C$23,Model!$AE$2866)</f>
        <v>-0.08915900284</v>
      </c>
      <c r="AL2949" s="373">
        <f>IPMT('Assumptions (T&amp;D)'!$C$20,Model!AD$1,'Assumptions (T&amp;D)'!$C$23,Model!$AE$2866)</f>
        <v>-0.08098953896</v>
      </c>
      <c r="AM2949" s="373">
        <f>IPMT('Assumptions (T&amp;D)'!$C$20,Model!AE$1,'Assumptions (T&amp;D)'!$C$23,Model!$AE$2866)</f>
        <v>-0.07243202555</v>
      </c>
      <c r="AN2949" s="373">
        <f>IPMT('Assumptions (T&amp;D)'!$C$20,Model!AF$1,'Assumptions (T&amp;D)'!$C$23,Model!$AE$2866)</f>
        <v>-0.06346803025</v>
      </c>
      <c r="AO2949" s="373">
        <f>IPMT('Assumptions (T&amp;D)'!$C$20,Model!AG$1,'Assumptions (T&amp;D)'!$C$23,Model!$AE$2866)</f>
        <v>-0.05407824518</v>
      </c>
      <c r="AP2949" s="373">
        <f>IPMT('Assumptions (T&amp;D)'!$C$20,Model!AH$1,'Assumptions (T&amp;D)'!$C$23,Model!$AE$2866)</f>
        <v>-0.04424244531</v>
      </c>
      <c r="AQ2949" s="373">
        <f>IPMT('Assumptions (T&amp;D)'!$C$20,Model!AI$1,'Assumptions (T&amp;D)'!$C$23,Model!$AE$2866)</f>
        <v>-0.03393944495</v>
      </c>
      <c r="AR2949" s="373">
        <f>IPMT('Assumptions (T&amp;D)'!$C$20,Model!AJ$1,'Assumptions (T&amp;D)'!$C$23,Model!$AE$2866)</f>
        <v>-0.02314705208</v>
      </c>
      <c r="AS2949" s="373">
        <f>IPMT('Assumptions (T&amp;D)'!$C$20,Model!AK$1,'Assumptions (T&amp;D)'!$C$23,Model!$AE$2866)</f>
        <v>-0.01184202054</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-0.1345734083</v>
      </c>
      <c r="AG2950" s="373">
        <f>IPMT('Assumptions (T&amp;D)'!$C$20,Model!X$1,'Assumptions (T&amp;D)'!$C$23,Model!$AF$2866)</f>
        <v>-0.1282186993</v>
      </c>
      <c r="AH2950" s="373">
        <f>IPMT('Assumptions (T&amp;D)'!$C$20,Model!Y$1,'Assumptions (T&amp;D)'!$C$23,Model!$AF$2866)</f>
        <v>-0.1215621416</v>
      </c>
      <c r="AI2950" s="373">
        <f>IPMT('Assumptions (T&amp;D)'!$C$20,Model!Z$1,'Assumptions (T&amp;D)'!$C$23,Model!$AF$2866)</f>
        <v>-0.1145893974</v>
      </c>
      <c r="AJ2950" s="373">
        <f>IPMT('Assumptions (T&amp;D)'!$C$20,Model!AA$1,'Assumptions (T&amp;D)'!$C$23,Model!$AF$2866)</f>
        <v>-0.1072854479</v>
      </c>
      <c r="AK2950" s="373">
        <f>IPMT('Assumptions (T&amp;D)'!$C$20,Model!AB$1,'Assumptions (T&amp;D)'!$C$23,Model!$AF$2866)</f>
        <v>-0.09963456081</v>
      </c>
      <c r="AL2950" s="373">
        <f>IPMT('Assumptions (T&amp;D)'!$C$20,Model!AC$1,'Assumptions (T&amp;D)'!$C$23,Model!$AF$2866)</f>
        <v>-0.09162025655</v>
      </c>
      <c r="AM2950" s="373">
        <f>IPMT('Assumptions (T&amp;D)'!$C$20,Model!AD$1,'Assumptions (T&amp;D)'!$C$23,Model!$AF$2866)</f>
        <v>-0.08322527284</v>
      </c>
      <c r="AN2950" s="373">
        <f>IPMT('Assumptions (T&amp;D)'!$C$20,Model!AE$1,'Assumptions (T&amp;D)'!$C$23,Model!$AF$2866)</f>
        <v>-0.07443152741</v>
      </c>
      <c r="AO2950" s="373">
        <f>IPMT('Assumptions (T&amp;D)'!$C$20,Model!AF$1,'Assumptions (T&amp;D)'!$C$23,Model!$AF$2866)</f>
        <v>-0.06522007906</v>
      </c>
      <c r="AP2950" s="373">
        <f>IPMT('Assumptions (T&amp;D)'!$C$20,Model!AG$1,'Assumptions (T&amp;D)'!$C$23,Model!$AF$2866)</f>
        <v>-0.05557108693</v>
      </c>
      <c r="AQ2950" s="373">
        <f>IPMT('Assumptions (T&amp;D)'!$C$20,Model!AH$1,'Assumptions (T&amp;D)'!$C$23,Model!$AF$2866)</f>
        <v>-0.04546376766</v>
      </c>
      <c r="AR2950" s="373">
        <f>IPMT('Assumptions (T&amp;D)'!$C$20,Model!AI$1,'Assumptions (T&amp;D)'!$C$23,Model!$AF$2866)</f>
        <v>-0.03487635073</v>
      </c>
      <c r="AS2950" s="373">
        <f>IPMT('Assumptions (T&amp;D)'!$C$20,Model!AJ$1,'Assumptions (T&amp;D)'!$C$23,Model!$AF$2866)</f>
        <v>-0.02378603149</v>
      </c>
      <c r="AT2950" s="373">
        <f>IPMT('Assumptions (T&amp;D)'!$C$20,Model!AK$1,'Assumptions (T&amp;D)'!$C$23,Model!$AF$2866)</f>
        <v>-0.0121689221</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-0.1382802517</v>
      </c>
      <c r="AH2951" s="373">
        <f>IPMT('Assumptions (T&amp;D)'!$C$20,Model!X$1,'Assumptions (T&amp;D)'!$C$23,Model!$AG$2866)</f>
        <v>-0.1317505013</v>
      </c>
      <c r="AI2951" s="373">
        <f>IPMT('Assumptions (T&amp;D)'!$C$20,Model!Y$1,'Assumptions (T&amp;D)'!$C$23,Model!$AG$2866)</f>
        <v>-0.1249105878</v>
      </c>
      <c r="AJ2951" s="373">
        <f>IPMT('Assumptions (T&amp;D)'!$C$20,Model!Z$1,'Assumptions (T&amp;D)'!$C$23,Model!$AG$2866)</f>
        <v>-0.1177457785</v>
      </c>
      <c r="AK2951" s="373">
        <f>IPMT('Assumptions (T&amp;D)'!$C$20,Model!AA$1,'Assumptions (T&amp;D)'!$C$23,Model!$AG$2866)</f>
        <v>-0.1102406406</v>
      </c>
      <c r="AL2951" s="373">
        <f>IPMT('Assumptions (T&amp;D)'!$C$20,Model!AB$1,'Assumptions (T&amp;D)'!$C$23,Model!$AG$2866)</f>
        <v>-0.1023790087</v>
      </c>
      <c r="AM2951" s="373">
        <f>IPMT('Assumptions (T&amp;D)'!$C$20,Model!AC$1,'Assumptions (T&amp;D)'!$C$23,Model!$AG$2866)</f>
        <v>-0.09414394936</v>
      </c>
      <c r="AN2951" s="373">
        <f>IPMT('Assumptions (T&amp;D)'!$C$20,Model!AD$1,'Assumptions (T&amp;D)'!$C$23,Model!$AG$2866)</f>
        <v>-0.08551772464</v>
      </c>
      <c r="AO2951" s="373">
        <f>IPMT('Assumptions (T&amp;D)'!$C$20,Model!AE$1,'Assumptions (T&amp;D)'!$C$23,Model!$AG$2866)</f>
        <v>-0.07648175426</v>
      </c>
      <c r="AP2951" s="373">
        <f>IPMT('Assumptions (T&amp;D)'!$C$20,Model!AF$1,'Assumptions (T&amp;D)'!$C$23,Model!$AG$2866)</f>
        <v>-0.06701657528</v>
      </c>
      <c r="AQ2951" s="373">
        <f>IPMT('Assumptions (T&amp;D)'!$C$20,Model!AG$1,'Assumptions (T&amp;D)'!$C$23,Model!$AG$2866)</f>
        <v>-0.0571018003</v>
      </c>
      <c r="AR2951" s="373">
        <f>IPMT('Assumptions (T&amp;D)'!$C$20,Model!AH$1,'Assumptions (T&amp;D)'!$C$23,Model!$AG$2866)</f>
        <v>-0.04671607351</v>
      </c>
      <c r="AS2951" s="373">
        <f>IPMT('Assumptions (T&amp;D)'!$C$20,Model!AI$1,'Assumptions (T&amp;D)'!$C$23,Model!$AG$2866)</f>
        <v>-0.0358370247</v>
      </c>
      <c r="AT2951" s="373">
        <f>IPMT('Assumptions (T&amp;D)'!$C$20,Model!AJ$1,'Assumptions (T&amp;D)'!$C$23,Model!$AG$2866)</f>
        <v>-0.02444122106</v>
      </c>
      <c r="AU2951" s="373">
        <f>IPMT('Assumptions (T&amp;D)'!$C$20,Model!AK$1,'Assumptions (T&amp;D)'!$C$23,Model!$AG$2866)</f>
        <v>-0.01250411676</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-0.1420810191</v>
      </c>
      <c r="AI2952" s="373">
        <f>IPMT('Assumptions (T&amp;D)'!$C$20,Model!X$1,'Assumptions (T&amp;D)'!$C$23,Model!$AH$2866)</f>
        <v>-0.1353717922</v>
      </c>
      <c r="AJ2952" s="373">
        <f>IPMT('Assumptions (T&amp;D)'!$C$20,Model!Y$1,'Assumptions (T&amp;D)'!$C$23,Model!$AH$2866)</f>
        <v>-0.128343877</v>
      </c>
      <c r="AK2952" s="373">
        <f>IPMT('Assumptions (T&amp;D)'!$C$20,Model!Z$1,'Assumptions (T&amp;D)'!$C$23,Model!$AH$2866)</f>
        <v>-0.1209821359</v>
      </c>
      <c r="AL2952" s="373">
        <f>IPMT('Assumptions (T&amp;D)'!$C$20,Model!AA$1,'Assumptions (T&amp;D)'!$C$23,Model!$AH$2866)</f>
        <v>-0.113270712</v>
      </c>
      <c r="AM2952" s="373">
        <f>IPMT('Assumptions (T&amp;D)'!$C$20,Model!AB$1,'Assumptions (T&amp;D)'!$C$23,Model!$AH$2866)</f>
        <v>-0.1051929955</v>
      </c>
      <c r="AN2952" s="373">
        <f>IPMT('Assumptions (T&amp;D)'!$C$20,Model!AC$1,'Assumptions (T&amp;D)'!$C$23,Model!$AH$2866)</f>
        <v>-0.0967315875</v>
      </c>
      <c r="AO2952" s="373">
        <f>IPMT('Assumptions (T&amp;D)'!$C$20,Model!AD$1,'Assumptions (T&amp;D)'!$C$23,Model!$AH$2866)</f>
        <v>-0.0878682626</v>
      </c>
      <c r="AP2952" s="373">
        <f>IPMT('Assumptions (T&amp;D)'!$C$20,Model!AE$1,'Assumptions (T&amp;D)'!$C$23,Model!$AH$2866)</f>
        <v>-0.07858392977</v>
      </c>
      <c r="AQ2952" s="373">
        <f>IPMT('Assumptions (T&amp;D)'!$C$20,Model!AF$1,'Assumptions (T&amp;D)'!$C$23,Model!$AH$2866)</f>
        <v>-0.06885859113</v>
      </c>
      <c r="AR2952" s="373">
        <f>IPMT('Assumptions (T&amp;D)'!$C$20,Model!AG$1,'Assumptions (T&amp;D)'!$C$23,Model!$AH$2866)</f>
        <v>-0.0586712989</v>
      </c>
      <c r="AS2952" s="373">
        <f>IPMT('Assumptions (T&amp;D)'!$C$20,Model!AH$1,'Assumptions (T&amp;D)'!$C$23,Model!$AH$2866)</f>
        <v>-0.04800011029</v>
      </c>
      <c r="AT2952" s="373">
        <f>IPMT('Assumptions (T&amp;D)'!$C$20,Model!AI$1,'Assumptions (T&amp;D)'!$C$23,Model!$AH$2866)</f>
        <v>-0.03682204023</v>
      </c>
      <c r="AU2952" s="373">
        <f>IPMT('Assumptions (T&amp;D)'!$C$20,Model!AJ$1,'Assumptions (T&amp;D)'!$C$23,Model!$AH$2866)</f>
        <v>-0.02511301183</v>
      </c>
      <c r="AV2952" s="373">
        <f>IPMT('Assumptions (T&amp;D)'!$C$20,Model!AK$1,'Assumptions (T&amp;D)'!$C$23,Model!$AH$2866)</f>
        <v>-0.01284780459</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-0.1459779745</v>
      </c>
      <c r="AJ2953" s="373">
        <f>IPMT('Assumptions (T&amp;D)'!$C$20,Model!X$1,'Assumptions (T&amp;D)'!$C$23,Model!$AI$2866)</f>
        <v>-0.139084729</v>
      </c>
      <c r="AK2953" s="373">
        <f>IPMT('Assumptions (T&amp;D)'!$C$20,Model!Y$1,'Assumptions (T&amp;D)'!$C$23,Model!$AI$2866)</f>
        <v>-0.1318640542</v>
      </c>
      <c r="AL2953" s="373">
        <f>IPMT('Assumptions (T&amp;D)'!$C$20,Model!Z$1,'Assumptions (T&amp;D)'!$C$23,Model!$AI$2866)</f>
        <v>-0.1243003975</v>
      </c>
      <c r="AM2953" s="373">
        <f>IPMT('Assumptions (T&amp;D)'!$C$20,Model!AA$1,'Assumptions (T&amp;D)'!$C$23,Model!$AI$2866)</f>
        <v>-0.116377467</v>
      </c>
      <c r="AN2953" s="373">
        <f>IPMT('Assumptions (T&amp;D)'!$C$20,Model!AB$1,'Assumptions (T&amp;D)'!$C$23,Model!$AI$2866)</f>
        <v>-0.1080781973</v>
      </c>
      <c r="AO2953" s="373">
        <f>IPMT('Assumptions (T&amp;D)'!$C$20,Model!AC$1,'Assumptions (T&amp;D)'!$C$23,Model!$AI$2866)</f>
        <v>-0.09938471237</v>
      </c>
      <c r="AP2953" s="373">
        <f>IPMT('Assumptions (T&amp;D)'!$C$20,Model!AD$1,'Assumptions (T&amp;D)'!$C$23,Model!$AI$2866)</f>
        <v>-0.09027828686</v>
      </c>
      <c r="AQ2953" s="373">
        <f>IPMT('Assumptions (T&amp;D)'!$C$20,Model!AE$1,'Assumptions (T&amp;D)'!$C$23,Model!$AI$2866)</f>
        <v>-0.08073930614</v>
      </c>
      <c r="AR2953" s="373">
        <f>IPMT('Assumptions (T&amp;D)'!$C$20,Model!AF$1,'Assumptions (T&amp;D)'!$C$23,Model!$AI$2866)</f>
        <v>-0.07074722384</v>
      </c>
      <c r="AS2953" s="373">
        <f>IPMT('Assumptions (T&amp;D)'!$C$20,Model!AG$1,'Assumptions (T&amp;D)'!$C$23,Model!$AI$2866)</f>
        <v>-0.06028051763</v>
      </c>
      <c r="AT2953" s="373">
        <f>IPMT('Assumptions (T&amp;D)'!$C$20,Model!AH$1,'Assumptions (T&amp;D)'!$C$23,Model!$AI$2866)</f>
        <v>-0.04931664287</v>
      </c>
      <c r="AU2953" s="373">
        <f>IPMT('Assumptions (T&amp;D)'!$C$20,Model!AI$1,'Assumptions (T&amp;D)'!$C$23,Model!$AI$2866)</f>
        <v>-0.03783198406</v>
      </c>
      <c r="AV2953" s="373">
        <f>IPMT('Assumptions (T&amp;D)'!$C$20,Model!AJ$1,'Assumptions (T&amp;D)'!$C$23,Model!$AI$2866)</f>
        <v>-0.02580180396</v>
      </c>
      <c r="AW2953" s="373">
        <f>IPMT('Assumptions (T&amp;D)'!$C$20,Model!AK$1,'Assumptions (T&amp;D)'!$C$23,Model!$AI$2866)</f>
        <v>-0.01320019031</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-0.1499734348</v>
      </c>
      <c r="AK2954" s="373">
        <f>IPMT('Assumptions (T&amp;D)'!$C$20,Model!X$1,'Assumptions (T&amp;D)'!$C$23,Model!$AJ$2866)</f>
        <v>-0.1428915191</v>
      </c>
      <c r="AL2954" s="373">
        <f>IPMT('Assumptions (T&amp;D)'!$C$20,Model!Y$1,'Assumptions (T&amp;D)'!$C$23,Model!$AJ$2866)</f>
        <v>-0.1354732123</v>
      </c>
      <c r="AM2954" s="373">
        <f>IPMT('Assumptions (T&amp;D)'!$C$20,Model!Z$1,'Assumptions (T&amp;D)'!$C$23,Model!$AJ$2866)</f>
        <v>-0.127702536</v>
      </c>
      <c r="AN2954" s="373">
        <f>IPMT('Assumptions (T&amp;D)'!$C$20,Model!AA$1,'Assumptions (T&amp;D)'!$C$23,Model!$AJ$2866)</f>
        <v>-0.1195627526</v>
      </c>
      <c r="AO2954" s="373">
        <f>IPMT('Assumptions (T&amp;D)'!$C$20,Model!AB$1,'Assumptions (T&amp;D)'!$C$23,Model!$AJ$2866)</f>
        <v>-0.1110363295</v>
      </c>
      <c r="AP2954" s="373">
        <f>IPMT('Assumptions (T&amp;D)'!$C$20,Model!AC$1,'Assumptions (T&amp;D)'!$C$23,Model!$AJ$2866)</f>
        <v>-0.1021049013</v>
      </c>
      <c r="AQ2954" s="373">
        <f>IPMT('Assumptions (T&amp;D)'!$C$20,Model!AD$1,'Assumptions (T&amp;D)'!$C$23,Model!$AJ$2866)</f>
        <v>-0.09274923023</v>
      </c>
      <c r="AR2954" s="373">
        <f>IPMT('Assumptions (T&amp;D)'!$C$20,Model!AE$1,'Assumptions (T&amp;D)'!$C$23,Model!$AJ$2866)</f>
        <v>-0.08294916479</v>
      </c>
      <c r="AS2954" s="373">
        <f>IPMT('Assumptions (T&amp;D)'!$C$20,Model!AF$1,'Assumptions (T&amp;D)'!$C$23,Model!$AJ$2866)</f>
        <v>-0.07268359625</v>
      </c>
      <c r="AT2954" s="373">
        <f>IPMT('Assumptions (T&amp;D)'!$C$20,Model!AG$1,'Assumptions (T&amp;D)'!$C$23,Model!$AJ$2866)</f>
        <v>-0.0619304132</v>
      </c>
      <c r="AU2954" s="373">
        <f>IPMT('Assumptions (T&amp;D)'!$C$20,Model!AH$1,'Assumptions (T&amp;D)'!$C$23,Model!$AJ$2866)</f>
        <v>-0.05066645395</v>
      </c>
      <c r="AV2954" s="373">
        <f>IPMT('Assumptions (T&amp;D)'!$C$20,Model!AI$1,'Assumptions (T&amp;D)'!$C$23,Model!$AJ$2866)</f>
        <v>-0.03886745664</v>
      </c>
      <c r="AW2954" s="373">
        <f>IPMT('Assumptions (T&amp;D)'!$C$20,Model!AJ$1,'Assumptions (T&amp;D)'!$C$23,Model!$AJ$2866)</f>
        <v>-0.02650800695</v>
      </c>
      <c r="AX2954" s="373">
        <f>IPMT('Assumptions (T&amp;D)'!$C$20,Model!AK$1,'Assumptions (T&amp;D)'!$C$23,Model!$AJ$2866)</f>
        <v>-0.01356148341</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-0.1540697707</v>
      </c>
      <c r="AL2955" s="373">
        <f>IPMT('Assumptions (T&amp;D)'!$C$20,Model!X$1,'Assumptions (T&amp;D)'!$C$23,Model!$AK$2866)</f>
        <v>-0.1467944213</v>
      </c>
      <c r="AM2955" s="373">
        <f>IPMT('Assumptions (T&amp;D)'!$C$20,Model!Y$1,'Assumptions (T&amp;D)'!$C$23,Model!$AK$2866)</f>
        <v>-0.1391734929</v>
      </c>
      <c r="AN2955" s="373">
        <f>IPMT('Assumptions (T&amp;D)'!$C$20,Model!Z$1,'Assumptions (T&amp;D)'!$C$23,Model!$AK$2866)</f>
        <v>-0.1311905703</v>
      </c>
      <c r="AO2955" s="373">
        <f>IPMT('Assumptions (T&amp;D)'!$C$20,Model!AA$1,'Assumptions (T&amp;D)'!$C$23,Model!$AK$2866)</f>
        <v>-0.122828459</v>
      </c>
      <c r="AP2955" s="373">
        <f>IPMT('Assumptions (T&amp;D)'!$C$20,Model!AB$1,'Assumptions (T&amp;D)'!$C$23,Model!$AK$2866)</f>
        <v>-0.1140691473</v>
      </c>
      <c r="AQ2955" s="373">
        <f>IPMT('Assumptions (T&amp;D)'!$C$20,Model!AC$1,'Assumptions (T&amp;D)'!$C$23,Model!$AK$2866)</f>
        <v>-0.1048937684</v>
      </c>
      <c r="AR2955" s="373">
        <f>IPMT('Assumptions (T&amp;D)'!$C$20,Model!AD$1,'Assumptions (T&amp;D)'!$C$23,Model!$AK$2866)</f>
        <v>-0.09528255889</v>
      </c>
      <c r="AS2955" s="373">
        <f>IPMT('Assumptions (T&amp;D)'!$C$20,Model!AE$1,'Assumptions (T&amp;D)'!$C$23,Model!$AK$2866)</f>
        <v>-0.08521481698</v>
      </c>
      <c r="AT2955" s="373">
        <f>IPMT('Assumptions (T&amp;D)'!$C$20,Model!AF$1,'Assumptions (T&amp;D)'!$C$23,Model!$AK$2866)</f>
        <v>-0.07466885734</v>
      </c>
      <c r="AU2955" s="373">
        <f>IPMT('Assumptions (T&amp;D)'!$C$20,Model!AG$1,'Assumptions (T&amp;D)'!$C$23,Model!$AK$2866)</f>
        <v>-0.0636219646</v>
      </c>
      <c r="AV2955" s="373">
        <f>IPMT('Assumptions (T&amp;D)'!$C$20,Model!AH$1,'Assumptions (T&amp;D)'!$C$23,Model!$AK$2866)</f>
        <v>-0.05205034446</v>
      </c>
      <c r="AW2955" s="373">
        <f>IPMT('Assumptions (T&amp;D)'!$C$20,Model!AI$1,'Assumptions (T&amp;D)'!$C$23,Model!$AK$2866)</f>
        <v>-0.03992907237</v>
      </c>
      <c r="AX2955" s="373">
        <f>IPMT('Assumptions (T&amp;D)'!$C$20,Model!AJ$1,'Assumptions (T&amp;D)'!$C$23,Model!$AK$2866)</f>
        <v>-0.02723203985</v>
      </c>
      <c r="AY2955" s="373">
        <f>IPMT('Assumptions (T&amp;D)'!$C$20,Model!AK$1,'Assumptions (T&amp;D)'!$C$23,Model!$AK$2866)</f>
        <v>-0.01393189829</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-0.1582694082</v>
      </c>
      <c r="AM2956" s="373">
        <f>IPMT('Assumptions (T&amp;D)'!$C$20,Model!X$1,'Assumptions (T&amp;D)'!$C$23,Model!$AL$2866)</f>
        <v>-0.1507957472</v>
      </c>
      <c r="AN2956" s="373">
        <f>IPMT('Assumptions (T&amp;D)'!$C$20,Model!Y$1,'Assumptions (T&amp;D)'!$C$23,Model!$AL$2866)</f>
        <v>-0.1429670873</v>
      </c>
      <c r="AO2956" s="373">
        <f>IPMT('Assumptions (T&amp;D)'!$C$20,Model!Z$1,'Assumptions (T&amp;D)'!$C$23,Model!$AL$2866)</f>
        <v>-0.1347665661</v>
      </c>
      <c r="AP2956" s="373">
        <f>IPMT('Assumptions (T&amp;D)'!$C$20,Model!AA$1,'Assumptions (T&amp;D)'!$C$23,Model!$AL$2866)</f>
        <v>-0.1261765201</v>
      </c>
      <c r="AQ2956" s="373">
        <f>IPMT('Assumptions (T&amp;D)'!$C$20,Model!AB$1,'Assumptions (T&amp;D)'!$C$23,Model!$AL$2866)</f>
        <v>-0.1171784469</v>
      </c>
      <c r="AR2956" s="373">
        <f>IPMT('Assumptions (T&amp;D)'!$C$20,Model!AC$1,'Assumptions (T&amp;D)'!$C$23,Model!$AL$2866)</f>
        <v>-0.1077529652</v>
      </c>
      <c r="AS2956" s="373">
        <f>IPMT('Assumptions (T&amp;D)'!$C$20,Model!AD$1,'Assumptions (T&amp;D)'!$C$23,Model!$AL$2866)</f>
        <v>-0.09787977319</v>
      </c>
      <c r="AT2956" s="373">
        <f>IPMT('Assumptions (T&amp;D)'!$C$20,Model!AE$1,'Assumptions (T&amp;D)'!$C$23,Model!$AL$2866)</f>
        <v>-0.08753760453</v>
      </c>
      <c r="AU2956" s="373">
        <f>IPMT('Assumptions (T&amp;D)'!$C$20,Model!AF$1,'Assumptions (T&amp;D)'!$C$23,Model!$AL$2866)</f>
        <v>-0.07670418286</v>
      </c>
      <c r="AV2956" s="373">
        <f>IPMT('Assumptions (T&amp;D)'!$C$20,Model!AG$1,'Assumptions (T&amp;D)'!$C$23,Model!$AL$2866)</f>
        <v>-0.06535617366</v>
      </c>
      <c r="AW2956" s="373">
        <f>IPMT('Assumptions (T&amp;D)'!$C$20,Model!AH$1,'Assumptions (T&amp;D)'!$C$23,Model!$AL$2866)</f>
        <v>-0.05346913402</v>
      </c>
      <c r="AX2956" s="373">
        <f>IPMT('Assumptions (T&amp;D)'!$C$20,Model!AI$1,'Assumptions (T&amp;D)'!$C$23,Model!$AL$2866)</f>
        <v>-0.04101745999</v>
      </c>
      <c r="AY2956" s="373">
        <f>IPMT('Assumptions (T&amp;D)'!$C$20,Model!AJ$1,'Assumptions (T&amp;D)'!$C$23,Model!$AL$2866)</f>
        <v>-0.02797433145</v>
      </c>
      <c r="AZ2956" s="373">
        <f>IPMT('Assumptions (T&amp;D)'!$C$20,Model!AK$1,'Assumptions (T&amp;D)'!$C$23,Model!$AL$2866)</f>
        <v>-0.01431165431</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-0.1625748299</v>
      </c>
      <c r="AN2957" s="373">
        <f>IPMT('Assumptions (T&amp;D)'!$C$20,Model!X$1,'Assumptions (T&amp;D)'!$C$23,Model!$AM$2866)</f>
        <v>-0.154897862</v>
      </c>
      <c r="AO2957" s="373">
        <f>IPMT('Assumptions (T&amp;D)'!$C$20,Model!Y$1,'Assumptions (T&amp;D)'!$C$23,Model!$AM$2866)</f>
        <v>-0.1468562381</v>
      </c>
      <c r="AP2957" s="373">
        <f>IPMT('Assumptions (T&amp;D)'!$C$20,Model!Z$1,'Assumptions (T&amp;D)'!$C$23,Model!$AM$2866)</f>
        <v>-0.1384326371</v>
      </c>
      <c r="AQ2957" s="373">
        <f>IPMT('Assumptions (T&amp;D)'!$C$20,Model!AA$1,'Assumptions (T&amp;D)'!$C$23,Model!$AM$2866)</f>
        <v>-0.1296089151</v>
      </c>
      <c r="AR2957" s="373">
        <f>IPMT('Assumptions (T&amp;D)'!$C$20,Model!AB$1,'Assumptions (T&amp;D)'!$C$23,Model!$AM$2866)</f>
        <v>-0.1203660662</v>
      </c>
      <c r="AS2957" s="373">
        <f>IPMT('Assumptions (T&amp;D)'!$C$20,Model!AC$1,'Assumptions (T&amp;D)'!$C$23,Model!$AM$2866)</f>
        <v>-0.1106841821</v>
      </c>
      <c r="AT2957" s="373">
        <f>IPMT('Assumptions (T&amp;D)'!$C$20,Model!AD$1,'Assumptions (T&amp;D)'!$C$23,Model!$AM$2866)</f>
        <v>-0.1005424084</v>
      </c>
      <c r="AU2957" s="373">
        <f>IPMT('Assumptions (T&amp;D)'!$C$20,Model!AE$1,'Assumptions (T&amp;D)'!$C$23,Model!$AM$2866)</f>
        <v>-0.08991890049</v>
      </c>
      <c r="AV2957" s="373">
        <f>IPMT('Assumptions (T&amp;D)'!$C$20,Model!AF$1,'Assumptions (T&amp;D)'!$C$23,Model!$AM$2866)</f>
        <v>-0.07879077594</v>
      </c>
      <c r="AW2957" s="373">
        <f>IPMT('Assumptions (T&amp;D)'!$C$20,Model!AG$1,'Assumptions (T&amp;D)'!$C$23,Model!$AM$2866)</f>
        <v>-0.06713406549</v>
      </c>
      <c r="AX2957" s="373">
        <f>IPMT('Assumptions (T&amp;D)'!$C$20,Model!AH$1,'Assumptions (T&amp;D)'!$C$23,Model!$AM$2866)</f>
        <v>-0.05492366128</v>
      </c>
      <c r="AY2957" s="373">
        <f>IPMT('Assumptions (T&amp;D)'!$C$20,Model!AI$1,'Assumptions (T&amp;D)'!$C$23,Model!$AM$2866)</f>
        <v>-0.04213326288</v>
      </c>
      <c r="AZ2957" s="373">
        <f>IPMT('Assumptions (T&amp;D)'!$C$20,Model!AJ$1,'Assumptions (T&amp;D)'!$C$23,Model!$AM$2866)</f>
        <v>-0.02873532055</v>
      </c>
      <c r="BA2957" s="373">
        <f>IPMT('Assumptions (T&amp;D)'!$C$20,Model!AK$1,'Assumptions (T&amp;D)'!$C$23,Model!$AM$2866)</f>
        <v>-0.01470097596</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-0.166988576</v>
      </c>
      <c r="AO2958" s="373">
        <f>IPMT('Assumptions (T&amp;D)'!$C$20,Model!X$1,'Assumptions (T&amp;D)'!$C$23,Model!$AN$2866)</f>
        <v>-0.159103186</v>
      </c>
      <c r="AP2958" s="373">
        <f>IPMT('Assumptions (T&amp;D)'!$C$20,Model!Y$1,'Assumptions (T&amp;D)'!$C$23,Model!$AN$2866)</f>
        <v>-0.15084324</v>
      </c>
      <c r="AQ2958" s="373">
        <f>IPMT('Assumptions (T&amp;D)'!$C$20,Model!Z$1,'Assumptions (T&amp;D)'!$C$23,Model!$AN$2866)</f>
        <v>-0.1421909465</v>
      </c>
      <c r="AR2958" s="373">
        <f>IPMT('Assumptions (T&amp;D)'!$C$20,Model!AA$1,'Assumptions (T&amp;D)'!$C$23,Model!$AN$2866)</f>
        <v>-0.1331276692</v>
      </c>
      <c r="AS2958" s="373">
        <f>IPMT('Assumptions (T&amp;D)'!$C$20,Model!AB$1,'Assumptions (T&amp;D)'!$C$23,Model!$AN$2866)</f>
        <v>-0.1236338861</v>
      </c>
      <c r="AT2958" s="373">
        <f>IPMT('Assumptions (T&amp;D)'!$C$20,Model!AC$1,'Assumptions (T&amp;D)'!$C$23,Model!$AN$2866)</f>
        <v>-0.1136891483</v>
      </c>
      <c r="AU2958" s="373">
        <f>IPMT('Assumptions (T&amp;D)'!$C$20,Model!AD$1,'Assumptions (T&amp;D)'!$C$23,Model!$AN$2866)</f>
        <v>-0.1032720355</v>
      </c>
      <c r="AV2958" s="373">
        <f>IPMT('Assumptions (T&amp;D)'!$C$20,Model!AE$1,'Assumptions (T&amp;D)'!$C$23,Model!$AN$2866)</f>
        <v>-0.09236010984</v>
      </c>
      <c r="AW2958" s="373">
        <f>IPMT('Assumptions (T&amp;D)'!$C$20,Model!AF$1,'Assumptions (T&amp;D)'!$C$23,Model!$AN$2866)</f>
        <v>-0.08092986771</v>
      </c>
      <c r="AX2958" s="373">
        <f>IPMT('Assumptions (T&amp;D)'!$C$20,Model!AG$1,'Assumptions (T&amp;D)'!$C$23,Model!$AN$2866)</f>
        <v>-0.06895668907</v>
      </c>
      <c r="AY2958" s="373">
        <f>IPMT('Assumptions (T&amp;D)'!$C$20,Model!AH$1,'Assumptions (T&amp;D)'!$C$23,Model!$AN$2866)</f>
        <v>-0.05641478445</v>
      </c>
      <c r="AZ2958" s="373">
        <f>IPMT('Assumptions (T&amp;D)'!$C$20,Model!AI$1,'Assumptions (T&amp;D)'!$C$23,Model!$AN$2866)</f>
        <v>-0.04327713936</v>
      </c>
      <c r="BA2958" s="373">
        <f>IPMT('Assumptions (T&amp;D)'!$C$20,Model!AJ$1,'Assumptions (T&amp;D)'!$C$23,Model!$AN$2866)</f>
        <v>-0.02951545613</v>
      </c>
      <c r="BB2958" s="373">
        <f>IPMT('Assumptions (T&amp;D)'!$C$20,Model!AK$1,'Assumptions (T&amp;D)'!$C$23,Model!$AN$2866)</f>
        <v>-0.01510009294</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-0.1715132458</v>
      </c>
      <c r="AP2959" s="373">
        <f>IPMT('Assumptions (T&amp;D)'!$C$20,Model!X$1,'Assumptions (T&amp;D)'!$C$23,Model!$AO$2866)</f>
        <v>-0.1634141958</v>
      </c>
      <c r="AQ2959" s="373">
        <f>IPMT('Assumptions (T&amp;D)'!$C$20,Model!Y$1,'Assumptions (T&amp;D)'!$C$23,Model!$AO$2866)</f>
        <v>-0.1549304409</v>
      </c>
      <c r="AR2959" s="373">
        <f>IPMT('Assumptions (T&amp;D)'!$C$20,Model!Z$1,'Assumptions (T&amp;D)'!$C$23,Model!$AO$2866)</f>
        <v>-0.1460437076</v>
      </c>
      <c r="AS2959" s="373">
        <f>IPMT('Assumptions (T&amp;D)'!$C$20,Model!AA$1,'Assumptions (T&amp;D)'!$C$23,Model!$AO$2866)</f>
        <v>-0.1367348545</v>
      </c>
      <c r="AT2959" s="373">
        <f>IPMT('Assumptions (T&amp;D)'!$C$20,Model!AB$1,'Assumptions (T&amp;D)'!$C$23,Model!$AO$2866)</f>
        <v>-0.1269838309</v>
      </c>
      <c r="AU2959" s="373">
        <f>IPMT('Assumptions (T&amp;D)'!$C$20,Model!AC$1,'Assumptions (T&amp;D)'!$C$23,Model!$AO$2866)</f>
        <v>-0.1167696337</v>
      </c>
      <c r="AV2959" s="373">
        <f>IPMT('Assumptions (T&amp;D)'!$C$20,Model!AD$1,'Assumptions (T&amp;D)'!$C$23,Model!$AO$2866)</f>
        <v>-0.106070262</v>
      </c>
      <c r="AW2959" s="373">
        <f>IPMT('Assumptions (T&amp;D)'!$C$20,Model!AE$1,'Assumptions (T&amp;D)'!$C$23,Model!$AO$2866)</f>
        <v>-0.09486267028</v>
      </c>
      <c r="AX2959" s="373">
        <f>IPMT('Assumptions (T&amp;D)'!$C$20,Model!AF$1,'Assumptions (T&amp;D)'!$C$23,Model!$AO$2866)</f>
        <v>-0.08312271791</v>
      </c>
      <c r="AY2959" s="373">
        <f>IPMT('Assumptions (T&amp;D)'!$C$20,Model!AG$1,'Assumptions (T&amp;D)'!$C$23,Model!$AO$2866)</f>
        <v>-0.07082511779</v>
      </c>
      <c r="AZ2959" s="373">
        <f>IPMT('Assumptions (T&amp;D)'!$C$20,Model!AH$1,'Assumptions (T&amp;D)'!$C$23,Model!$AO$2866)</f>
        <v>-0.05794338168</v>
      </c>
      <c r="BA2959" s="373">
        <f>IPMT('Assumptions (T&amp;D)'!$C$20,Model!AI$1,'Assumptions (T&amp;D)'!$C$23,Model!$AO$2866)</f>
        <v>-0.04444976309</v>
      </c>
      <c r="BB2959" s="373">
        <f>IPMT('Assumptions (T&amp;D)'!$C$20,Model!AJ$1,'Assumptions (T&amp;D)'!$C$23,Model!$AO$2866)</f>
        <v>-0.03031519763</v>
      </c>
      <c r="BC2959" s="373">
        <f>IPMT('Assumptions (T&amp;D)'!$C$20,Model!AK$1,'Assumptions (T&amp;D)'!$C$23,Model!$AO$2866)</f>
        <v>-0.0155092403</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-0.1761514992</v>
      </c>
      <c r="AQ2960" s="373">
        <f>IPMT('Assumptions (T&amp;D)'!$C$20,Model!X$1,'Assumptions (T&amp;D)'!$C$23,Model!$AP$2866)</f>
        <v>-0.1678334256</v>
      </c>
      <c r="AR2960" s="373">
        <f>IPMT('Assumptions (T&amp;D)'!$C$20,Model!Y$1,'Assumptions (T&amp;D)'!$C$23,Model!$AP$2866)</f>
        <v>-0.1591202435</v>
      </c>
      <c r="AS2960" s="373">
        <f>IPMT('Assumptions (T&amp;D)'!$C$20,Model!Z$1,'Assumptions (T&amp;D)'!$C$23,Model!$AP$2866)</f>
        <v>-0.1499931852</v>
      </c>
      <c r="AT2960" s="373">
        <f>IPMT('Assumptions (T&amp;D)'!$C$20,Model!AA$1,'Assumptions (T&amp;D)'!$C$23,Model!$AP$2866)</f>
        <v>-0.1404325916</v>
      </c>
      <c r="AU2960" s="373">
        <f>IPMT('Assumptions (T&amp;D)'!$C$20,Model!AB$1,'Assumptions (T&amp;D)'!$C$23,Model!$AP$2866)</f>
        <v>-0.1304178699</v>
      </c>
      <c r="AV2960" s="373">
        <f>IPMT('Assumptions (T&amp;D)'!$C$20,Model!AC$1,'Assumptions (T&amp;D)'!$C$23,Model!$AP$2866)</f>
        <v>-0.1199274489</v>
      </c>
      <c r="AW2960" s="373">
        <f>IPMT('Assumptions (T&amp;D)'!$C$20,Model!AD$1,'Assumptions (T&amp;D)'!$C$23,Model!$AP$2866)</f>
        <v>-0.1089387329</v>
      </c>
      <c r="AX2960" s="373">
        <f>IPMT('Assumptions (T&amp;D)'!$C$20,Model!AE$1,'Assumptions (T&amp;D)'!$C$23,Model!$AP$2866)</f>
        <v>-0.09742805288</v>
      </c>
      <c r="AY2960" s="373">
        <f>IPMT('Assumptions (T&amp;D)'!$C$20,Model!AF$1,'Assumptions (T&amp;D)'!$C$23,Model!$AP$2866)</f>
        <v>-0.08537061556</v>
      </c>
      <c r="AZ2960" s="373">
        <f>IPMT('Assumptions (T&amp;D)'!$C$20,Model!AG$1,'Assumptions (T&amp;D)'!$C$23,Model!$AP$2866)</f>
        <v>-0.07274044997</v>
      </c>
      <c r="BA2960" s="373">
        <f>IPMT('Assumptions (T&amp;D)'!$C$20,Model!AH$1,'Assumptions (T&amp;D)'!$C$23,Model!$AP$2866)</f>
        <v>-0.05951035152</v>
      </c>
      <c r="BB2960" s="373">
        <f>IPMT('Assumptions (T&amp;D)'!$C$20,Model!AI$1,'Assumptions (T&amp;D)'!$C$23,Model!$AP$2866)</f>
        <v>-0.04565182338</v>
      </c>
      <c r="BC2960" s="373">
        <f>IPMT('Assumptions (T&amp;D)'!$C$20,Model!AJ$1,'Assumptions (T&amp;D)'!$C$23,Model!$AP$2866)</f>
        <v>-0.03113501516</v>
      </c>
      <c r="BD2960" s="373">
        <f>IPMT('Assumptions (T&amp;D)'!$C$20,Model!AK$1,'Assumptions (T&amp;D)'!$C$23,Model!$AP$2866)</f>
        <v>-0.01592865855</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-0.1809060576</v>
      </c>
      <c r="AR2961" s="373">
        <f>IPMT('Assumptions (T&amp;D)'!$C$20,Model!X$1,'Assumptions (T&amp;D)'!$C$23,Model!$AQ$2866)</f>
        <v>-0.1723634683</v>
      </c>
      <c r="AS2961" s="373">
        <f>IPMT('Assumptions (T&amp;D)'!$C$20,Model!Y$1,'Assumptions (T&amp;D)'!$C$23,Model!$AQ$2866)</f>
        <v>-0.1634151061</v>
      </c>
      <c r="AT2961" s="373">
        <f>IPMT('Assumptions (T&amp;D)'!$C$20,Model!Z$1,'Assumptions (T&amp;D)'!$C$23,Model!$AQ$2866)</f>
        <v>-0.1540416966</v>
      </c>
      <c r="AU2961" s="373">
        <f>IPMT('Assumptions (T&amp;D)'!$C$20,Model!AA$1,'Assumptions (T&amp;D)'!$C$23,Model!$AQ$2866)</f>
        <v>-0.1442230502</v>
      </c>
      <c r="AV2961" s="373">
        <f>IPMT('Assumptions (T&amp;D)'!$C$20,Model!AB$1,'Assumptions (T&amp;D)'!$C$23,Model!$AQ$2866)</f>
        <v>-0.1339380181</v>
      </c>
      <c r="AW2961" s="373">
        <f>IPMT('Assumptions (T&amp;D)'!$C$20,Model!AC$1,'Assumptions (T&amp;D)'!$C$23,Model!$AQ$2866)</f>
        <v>-0.1231644469</v>
      </c>
      <c r="AX2961" s="373">
        <f>IPMT('Assumptions (T&amp;D)'!$C$20,Model!AD$1,'Assumptions (T&amp;D)'!$C$23,Model!$AQ$2866)</f>
        <v>-0.1118791312</v>
      </c>
      <c r="AY2961" s="373">
        <f>IPMT('Assumptions (T&amp;D)'!$C$20,Model!AE$1,'Assumptions (T&amp;D)'!$C$23,Model!$AQ$2866)</f>
        <v>-0.1000577629</v>
      </c>
      <c r="AZ2961" s="373">
        <f>IPMT('Assumptions (T&amp;D)'!$C$20,Model!AF$1,'Assumptions (T&amp;D)'!$C$23,Model!$AQ$2866)</f>
        <v>-0.08767487967</v>
      </c>
      <c r="BA2961" s="373">
        <f>IPMT('Assumptions (T&amp;D)'!$C$20,Model!AG$1,'Assumptions (T&amp;D)'!$C$23,Model!$AQ$2866)</f>
        <v>-0.07470380945</v>
      </c>
      <c r="BB2961" s="373">
        <f>IPMT('Assumptions (T&amp;D)'!$C$20,Model!AH$1,'Assumptions (T&amp;D)'!$C$23,Model!$AQ$2866)</f>
        <v>-0.06111661341</v>
      </c>
      <c r="BC2961" s="373">
        <f>IPMT('Assumptions (T&amp;D)'!$C$20,Model!AI$1,'Assumptions (T&amp;D)'!$C$23,Model!$AQ$2866)</f>
        <v>-0.04688402555</v>
      </c>
      <c r="BD2961" s="373">
        <f>IPMT('Assumptions (T&amp;D)'!$C$20,Model!AJ$1,'Assumptions (T&amp;D)'!$C$23,Model!$AQ$2866)</f>
        <v>-0.03197538977</v>
      </c>
      <c r="BE2961" s="373">
        <f>IPMT('Assumptions (T&amp;D)'!$C$20,Model!AK$1,'Assumptions (T&amp;D)'!$C$23,Model!$AQ$2866)</f>
        <v>-0.01635859379</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-0.1857797057</v>
      </c>
      <c r="AS2962" s="373">
        <f>IPMT('Assumptions (T&amp;D)'!$C$20,Model!X$1,'Assumptions (T&amp;D)'!$C$23,Model!$AR$2866)</f>
        <v>-0.1770069773</v>
      </c>
      <c r="AT2962" s="373">
        <f>IPMT('Assumptions (T&amp;D)'!$C$20,Model!Y$1,'Assumptions (T&amp;D)'!$C$23,Model!$AR$2866)</f>
        <v>-0.1678175442</v>
      </c>
      <c r="AU2962" s="373">
        <f>IPMT('Assumptions (T&amp;D)'!$C$20,Model!Z$1,'Assumptions (T&amp;D)'!$C$23,Model!$AR$2866)</f>
        <v>-0.1581916131</v>
      </c>
      <c r="AV2962" s="373">
        <f>IPMT('Assumptions (T&amp;D)'!$C$20,Model!AA$1,'Assumptions (T&amp;D)'!$C$23,Model!$AR$2866)</f>
        <v>-0.1481084502</v>
      </c>
      <c r="AW2962" s="373">
        <f>IPMT('Assumptions (T&amp;D)'!$C$20,Model!AB$1,'Assumptions (T&amp;D)'!$C$23,Model!$AR$2866)</f>
        <v>-0.1375463371</v>
      </c>
      <c r="AX2962" s="373">
        <f>IPMT('Assumptions (T&amp;D)'!$C$20,Model!AC$1,'Assumptions (T&amp;D)'!$C$23,Model!$AR$2866)</f>
        <v>-0.1264825237</v>
      </c>
      <c r="AY2962" s="373">
        <f>IPMT('Assumptions (T&amp;D)'!$C$20,Model!AD$1,'Assumptions (T&amp;D)'!$C$23,Model!$AR$2866)</f>
        <v>-0.1148931791</v>
      </c>
      <c r="AZ2962" s="373">
        <f>IPMT('Assumptions (T&amp;D)'!$C$20,Model!AE$1,'Assumptions (T&amp;D)'!$C$23,Model!$AR$2866)</f>
        <v>-0.1027533406</v>
      </c>
      <c r="BA2962" s="373">
        <f>IPMT('Assumptions (T&amp;D)'!$C$20,Model!AF$1,'Assumptions (T&amp;D)'!$C$23,Model!$AR$2866)</f>
        <v>-0.09003685981</v>
      </c>
      <c r="BB2962" s="373">
        <f>IPMT('Assumptions (T&amp;D)'!$C$20,Model!AG$1,'Assumptions (T&amp;D)'!$C$23,Model!$AR$2866)</f>
        <v>-0.07671634618</v>
      </c>
      <c r="BC2962" s="373">
        <f>IPMT('Assumptions (T&amp;D)'!$C$20,Model!AH$1,'Assumptions (T&amp;D)'!$C$23,Model!$AR$2866)</f>
        <v>-0.06276310814</v>
      </c>
      <c r="BD2962" s="373">
        <f>IPMT('Assumptions (T&amp;D)'!$C$20,Model!AI$1,'Assumptions (T&amp;D)'!$C$23,Model!$AR$2866)</f>
        <v>-0.0481470913</v>
      </c>
      <c r="BE2962" s="373">
        <f>IPMT('Assumptions (T&amp;D)'!$C$20,Model!AJ$1,'Assumptions (T&amp;D)'!$C$23,Model!$AR$2866)</f>
        <v>-0.03283681366</v>
      </c>
      <c r="BF2962" s="373">
        <f>IPMT('Assumptions (T&amp;D)'!$C$20,Model!AK$1,'Assumptions (T&amp;D)'!$C$23,Model!$AR$2866)</f>
        <v>-0.01679929783</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-0.1907752931</v>
      </c>
      <c r="AT2963" s="373">
        <f>IPMT('Assumptions (T&amp;D)'!$C$20,Model!X$1,'Assumptions (T&amp;D)'!$C$23,Model!$AS$2866)</f>
        <v>-0.1817666673</v>
      </c>
      <c r="AU2963" s="373">
        <f>IPMT('Assumptions (T&amp;D)'!$C$20,Model!Y$1,'Assumptions (T&amp;D)'!$C$23,Model!$AS$2866)</f>
        <v>-0.1723301318</v>
      </c>
      <c r="AV2963" s="373">
        <f>IPMT('Assumptions (T&amp;D)'!$C$20,Model!Z$1,'Assumptions (T&amp;D)'!$C$23,Model!$AS$2866)</f>
        <v>-0.1624453609</v>
      </c>
      <c r="AW2963" s="373">
        <f>IPMT('Assumptions (T&amp;D)'!$C$20,Model!AA$1,'Assumptions (T&amp;D)'!$C$23,Model!$AS$2866)</f>
        <v>-0.1520910634</v>
      </c>
      <c r="AX2963" s="373">
        <f>IPMT('Assumptions (T&amp;D)'!$C$20,Model!AB$1,'Assumptions (T&amp;D)'!$C$23,Model!$AS$2866)</f>
        <v>-0.1412449367</v>
      </c>
      <c r="AY2963" s="373">
        <f>IPMT('Assumptions (T&amp;D)'!$C$20,Model!AC$1,'Assumptions (T&amp;D)'!$C$23,Model!$AS$2866)</f>
        <v>-0.129883619</v>
      </c>
      <c r="AZ2963" s="373">
        <f>IPMT('Assumptions (T&amp;D)'!$C$20,Model!AD$1,'Assumptions (T&amp;D)'!$C$23,Model!$AS$2866)</f>
        <v>-0.1179826388</v>
      </c>
      <c r="BA2963" s="373">
        <f>IPMT('Assumptions (T&amp;D)'!$C$20,Model!AE$1,'Assumptions (T&amp;D)'!$C$23,Model!$AS$2866)</f>
        <v>-0.1055163619</v>
      </c>
      <c r="BB2963" s="373">
        <f>IPMT('Assumptions (T&amp;D)'!$C$20,Model!AF$1,'Assumptions (T&amp;D)'!$C$23,Model!$AS$2866)</f>
        <v>-0.09245793693</v>
      </c>
      <c r="BC2963" s="373">
        <f>IPMT('Assumptions (T&amp;D)'!$C$20,Model!AG$1,'Assumptions (T&amp;D)'!$C$23,Model!$AS$2866)</f>
        <v>-0.07877923676</v>
      </c>
      <c r="BD2963" s="373">
        <f>IPMT('Assumptions (T&amp;D)'!$C$20,Model!AH$1,'Assumptions (T&amp;D)'!$C$23,Model!$AS$2866)</f>
        <v>-0.06445079833</v>
      </c>
      <c r="BE2963" s="373">
        <f>IPMT('Assumptions (T&amp;D)'!$C$20,Model!AI$1,'Assumptions (T&amp;D)'!$C$23,Model!$AS$2866)</f>
        <v>-0.04944175908</v>
      </c>
      <c r="BF2963" s="373">
        <f>IPMT('Assumptions (T&amp;D)'!$C$20,Model!AJ$1,'Assumptions (T&amp;D)'!$C$23,Model!$AS$2866)</f>
        <v>-0.03371979046</v>
      </c>
      <c r="BG2963" s="373">
        <f>IPMT('Assumptions (T&amp;D)'!$C$20,Model!AK$1,'Assumptions (T&amp;D)'!$C$23,Model!$AS$2866)</f>
        <v>-0.01725102833</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-0.195895735</v>
      </c>
      <c r="AU2964" s="373">
        <f>IPMT('Assumptions (T&amp;D)'!$C$20,Model!X$1,'Assumptions (T&amp;D)'!$C$23,Model!$AT$2866)</f>
        <v>-0.1866453162</v>
      </c>
      <c r="AV2964" s="373">
        <f>IPMT('Assumptions (T&amp;D)'!$C$20,Model!Y$1,'Assumptions (T&amp;D)'!$C$23,Model!$AT$2866)</f>
        <v>-0.1769555024</v>
      </c>
      <c r="AW2964" s="373">
        <f>IPMT('Assumptions (T&amp;D)'!$C$20,Model!Z$1,'Assumptions (T&amp;D)'!$C$23,Model!$AT$2866)</f>
        <v>-0.1668054225</v>
      </c>
      <c r="AX2964" s="373">
        <f>IPMT('Assumptions (T&amp;D)'!$C$20,Model!AA$1,'Assumptions (T&amp;D)'!$C$23,Model!$AT$2866)</f>
        <v>-0.1561732139</v>
      </c>
      <c r="AY2964" s="373">
        <f>IPMT('Assumptions (T&amp;D)'!$C$20,Model!AB$1,'Assumptions (T&amp;D)'!$C$23,Model!$AT$2866)</f>
        <v>-0.1450359753</v>
      </c>
      <c r="AZ2964" s="373">
        <f>IPMT('Assumptions (T&amp;D)'!$C$20,Model!AC$1,'Assumptions (T&amp;D)'!$C$23,Model!$AT$2866)</f>
        <v>-0.1333697179</v>
      </c>
      <c r="BA2964" s="373">
        <f>IPMT('Assumptions (T&amp;D)'!$C$20,Model!AD$1,'Assumptions (T&amp;D)'!$C$23,Model!$AT$2866)</f>
        <v>-0.1211493132</v>
      </c>
      <c r="BB2964" s="373">
        <f>IPMT('Assumptions (T&amp;D)'!$C$20,Model!AE$1,'Assumptions (T&amp;D)'!$C$23,Model!$AT$2866)</f>
        <v>-0.1083484394</v>
      </c>
      <c r="BC2964" s="373">
        <f>IPMT('Assumptions (T&amp;D)'!$C$20,Model!AF$1,'Assumptions (T&amp;D)'!$C$23,Model!$AT$2866)</f>
        <v>-0.09493952399</v>
      </c>
      <c r="BD2964" s="373">
        <f>IPMT('Assumptions (T&amp;D)'!$C$20,Model!AG$1,'Assumptions (T&amp;D)'!$C$23,Model!$AT$2866)</f>
        <v>-0.08089368513</v>
      </c>
      <c r="BE2964" s="373">
        <f>IPMT('Assumptions (T&amp;D)'!$C$20,Model!AH$1,'Assumptions (T&amp;D)'!$C$23,Model!$AT$2866)</f>
        <v>-0.06618066893</v>
      </c>
      <c r="BF2964" s="373">
        <f>IPMT('Assumptions (T&amp;D)'!$C$20,Model!AI$1,'Assumptions (T&amp;D)'!$C$23,Model!$AT$2866)</f>
        <v>-0.05076878446</v>
      </c>
      <c r="BG2964" s="373">
        <f>IPMT('Assumptions (T&amp;D)'!$C$20,Model!AJ$1,'Assumptions (T&amp;D)'!$C$23,Model!$AT$2866)</f>
        <v>-0.03462483548</v>
      </c>
      <c r="BH2964" s="373">
        <f>IPMT('Assumptions (T&amp;D)'!$C$20,Model!AK$1,'Assumptions (T&amp;D)'!$C$23,Model!$AT$2866)</f>
        <v>-0.01771404892</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-0.2011440146</v>
      </c>
      <c r="AV2965" s="373">
        <f>IPMT('Assumptions (T&amp;D)'!$C$20,Model!X$1,'Assumptions (T&amp;D)'!$C$23,Model!$AU$2866)</f>
        <v>-0.191645766</v>
      </c>
      <c r="AW2965" s="373">
        <f>IPMT('Assumptions (T&amp;D)'!$C$20,Model!Y$1,'Assumptions (T&amp;D)'!$C$23,Model!$AU$2866)</f>
        <v>-0.1816963507</v>
      </c>
      <c r="AX2965" s="373">
        <f>IPMT('Assumptions (T&amp;D)'!$C$20,Model!Z$1,'Assumptions (T&amp;D)'!$C$23,Model!$AU$2866)</f>
        <v>-0.1712743381</v>
      </c>
      <c r="AY2965" s="373">
        <f>IPMT('Assumptions (T&amp;D)'!$C$20,Model!AA$1,'Assumptions (T&amp;D)'!$C$23,Model!$AU$2866)</f>
        <v>-0.1603572799</v>
      </c>
      <c r="AZ2965" s="373">
        <f>IPMT('Assumptions (T&amp;D)'!$C$20,Model!AB$1,'Assumptions (T&amp;D)'!$C$23,Model!$AU$2866)</f>
        <v>-0.1489216615</v>
      </c>
      <c r="BA2965" s="373">
        <f>IPMT('Assumptions (T&amp;D)'!$C$20,Model!AC$1,'Assumptions (T&amp;D)'!$C$23,Model!$AU$2866)</f>
        <v>-0.1369428512</v>
      </c>
      <c r="BB2965" s="373">
        <f>IPMT('Assumptions (T&amp;D)'!$C$20,Model!AD$1,'Assumptions (T&amp;D)'!$C$23,Model!$AU$2866)</f>
        <v>-0.1243950473</v>
      </c>
      <c r="BC2965" s="373">
        <f>IPMT('Assumptions (T&amp;D)'!$C$20,Model!AE$1,'Assumptions (T&amp;D)'!$C$23,Model!$AU$2866)</f>
        <v>-0.1112512229</v>
      </c>
      <c r="BD2965" s="373">
        <f>IPMT('Assumptions (T&amp;D)'!$C$20,Model!AF$1,'Assumptions (T&amp;D)'!$C$23,Model!$AU$2866)</f>
        <v>-0.09748306669</v>
      </c>
      <c r="BE2965" s="373">
        <f>IPMT('Assumptions (T&amp;D)'!$C$20,Model!AG$1,'Assumptions (T&amp;D)'!$C$23,Model!$AU$2866)</f>
        <v>-0.08306092312</v>
      </c>
      <c r="BF2965" s="373">
        <f>IPMT('Assumptions (T&amp;D)'!$C$20,Model!AH$1,'Assumptions (T&amp;D)'!$C$23,Model!$AU$2866)</f>
        <v>-0.06795372772</v>
      </c>
      <c r="BG2965" s="373">
        <f>IPMT('Assumptions (T&amp;D)'!$C$20,Model!AI$1,'Assumptions (T&amp;D)'!$C$23,Model!$AU$2866)</f>
        <v>-0.05212894055</v>
      </c>
      <c r="BH2965" s="373">
        <f>IPMT('Assumptions (T&amp;D)'!$C$20,Model!AJ$1,'Assumptions (T&amp;D)'!$C$23,Model!$AU$2866)</f>
        <v>-0.03555247598</v>
      </c>
      <c r="BI2965" s="373">
        <f>IPMT('Assumptions (T&amp;D)'!$C$20,Model!AK$1,'Assumptions (T&amp;D)'!$C$23,Model!$AU$2866)</f>
        <v>-0.01818862935</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-0.2065231841</v>
      </c>
      <c r="AW2966" s="373">
        <f>IPMT('Assumptions (T&amp;D)'!$C$20,Model!X$1,'Assumptions (T&amp;D)'!$C$23,Model!$AV$2866)</f>
        <v>-0.196770925</v>
      </c>
      <c r="AX2966" s="373">
        <f>IPMT('Assumptions (T&amp;D)'!$C$20,Model!Y$1,'Assumptions (T&amp;D)'!$C$23,Model!$AV$2866)</f>
        <v>-0.1865554337</v>
      </c>
      <c r="AY2966" s="373">
        <f>IPMT('Assumptions (T&amp;D)'!$C$20,Model!Z$1,'Assumptions (T&amp;D)'!$C$23,Model!$AV$2866)</f>
        <v>-0.1758547065</v>
      </c>
      <c r="AZ2966" s="373">
        <f>IPMT('Assumptions (T&amp;D)'!$C$20,Model!AA$1,'Assumptions (T&amp;D)'!$C$23,Model!$AV$2866)</f>
        <v>-0.1646456948</v>
      </c>
      <c r="BA2966" s="373">
        <f>IPMT('Assumptions (T&amp;D)'!$C$20,Model!AB$1,'Assumptions (T&amp;D)'!$C$23,Model!$AV$2866)</f>
        <v>-0.152904255</v>
      </c>
      <c r="BB2966" s="373">
        <f>IPMT('Assumptions (T&amp;D)'!$C$20,Model!AC$1,'Assumptions (T&amp;D)'!$C$23,Model!$AV$2866)</f>
        <v>-0.1406050969</v>
      </c>
      <c r="BC2966" s="373">
        <f>IPMT('Assumptions (T&amp;D)'!$C$20,Model!AD$1,'Assumptions (T&amp;D)'!$C$23,Model!$AV$2866)</f>
        <v>-0.1277217287</v>
      </c>
      <c r="BD2966" s="373">
        <f>IPMT('Assumptions (T&amp;D)'!$C$20,Model!AE$1,'Assumptions (T&amp;D)'!$C$23,Model!$AV$2866)</f>
        <v>-0.1142264005</v>
      </c>
      <c r="BE2966" s="373">
        <f>IPMT('Assumptions (T&amp;D)'!$C$20,Model!AF$1,'Assumptions (T&amp;D)'!$C$23,Model!$AV$2866)</f>
        <v>-0.1000900443</v>
      </c>
      <c r="BF2966" s="373">
        <f>IPMT('Assumptions (T&amp;D)'!$C$20,Model!AG$1,'Assumptions (T&amp;D)'!$C$23,Model!$AV$2866)</f>
        <v>-0.0852822111</v>
      </c>
      <c r="BG2966" s="373">
        <f>IPMT('Assumptions (T&amp;D)'!$C$20,Model!AH$1,'Assumptions (T&amp;D)'!$C$23,Model!$AV$2866)</f>
        <v>-0.06977100585</v>
      </c>
      <c r="BH2966" s="373">
        <f>IPMT('Assumptions (T&amp;D)'!$C$20,Model!AI$1,'Assumptions (T&amp;D)'!$C$23,Model!$AV$2866)</f>
        <v>-0.05352301835</v>
      </c>
      <c r="BI2966" s="373">
        <f>IPMT('Assumptions (T&amp;D)'!$C$20,Model!AJ$1,'Assumptions (T&amp;D)'!$C$23,Model!$AV$2866)</f>
        <v>-0.03650325144</v>
      </c>
      <c r="BJ2966" s="373">
        <f>IPMT('Assumptions (T&amp;D)'!$C$20,Model!AK$1,'Assumptions (T&amp;D)'!$C$23,Model!$AV$2866)</f>
        <v>-0.01867504561</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-0.2120363663</v>
      </c>
      <c r="AX2967" s="373">
        <f>IPMT('Assumptions (T&amp;D)'!$C$20,Model!X$1,'Assumptions (T&amp;D)'!$C$23,Model!$AW$2866)</f>
        <v>-0.2020237685</v>
      </c>
      <c r="AY2967" s="373">
        <f>IPMT('Assumptions (T&amp;D)'!$C$20,Model!Y$1,'Assumptions (T&amp;D)'!$C$23,Model!$AW$2866)</f>
        <v>-0.1915355724</v>
      </c>
      <c r="AZ2967" s="373">
        <f>IPMT('Assumptions (T&amp;D)'!$C$20,Model!Z$1,'Assumptions (T&amp;D)'!$C$23,Model!$AW$2866)</f>
        <v>-0.1805491869</v>
      </c>
      <c r="BA2967" s="373">
        <f>IPMT('Assumptions (T&amp;D)'!$C$20,Model!AA$1,'Assumptions (T&amp;D)'!$C$23,Model!$AW$2866)</f>
        <v>-0.1690409482</v>
      </c>
      <c r="BB2967" s="373">
        <f>IPMT('Assumptions (T&amp;D)'!$C$20,Model!AB$1,'Assumptions (T&amp;D)'!$C$23,Model!$AW$2866)</f>
        <v>-0.156986068</v>
      </c>
      <c r="BC2967" s="373">
        <f>IPMT('Assumptions (T&amp;D)'!$C$20,Model!AC$1,'Assumptions (T&amp;D)'!$C$23,Model!$AW$2866)</f>
        <v>-0.1443585811</v>
      </c>
      <c r="BD2967" s="373">
        <f>IPMT('Assumptions (T&amp;D)'!$C$20,Model!AD$1,'Assumptions (T&amp;D)'!$C$23,Model!$AW$2866)</f>
        <v>-0.1311312886</v>
      </c>
      <c r="BE2967" s="373">
        <f>IPMT('Assumptions (T&amp;D)'!$C$20,Model!AE$1,'Assumptions (T&amp;D)'!$C$23,Model!$AW$2866)</f>
        <v>-0.1172756996</v>
      </c>
      <c r="BF2967" s="373">
        <f>IPMT('Assumptions (T&amp;D)'!$C$20,Model!AF$1,'Assumptions (T&amp;D)'!$C$23,Model!$AW$2866)</f>
        <v>-0.1027619702</v>
      </c>
      <c r="BG2967" s="373">
        <f>IPMT('Assumptions (T&amp;D)'!$C$20,Model!AG$1,'Assumptions (T&amp;D)'!$C$23,Model!$AW$2866)</f>
        <v>-0.08755883865</v>
      </c>
      <c r="BH2967" s="373">
        <f>IPMT('Assumptions (T&amp;D)'!$C$20,Model!AH$1,'Assumptions (T&amp;D)'!$C$23,Model!$AW$2866)</f>
        <v>-0.07163355833</v>
      </c>
      <c r="BI2967" s="373">
        <f>IPMT('Assumptions (T&amp;D)'!$C$20,Model!AI$1,'Assumptions (T&amp;D)'!$C$23,Model!$AW$2866)</f>
        <v>-0.0549518272</v>
      </c>
      <c r="BJ2967" s="373">
        <f>IPMT('Assumptions (T&amp;D)'!$C$20,Model!AJ$1,'Assumptions (T&amp;D)'!$C$23,Model!$AW$2866)</f>
        <v>-0.03747771384</v>
      </c>
      <c r="BK2967" s="373">
        <f>IPMT('Assumptions (T&amp;D)'!$C$20,Model!AK$1,'Assumptions (T&amp;D)'!$C$23,Model!$AW$2866)</f>
        <v>-0.0191735801</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-0.2176867564</v>
      </c>
      <c r="AY2968" s="373">
        <f>IPMT('Assumptions (T&amp;D)'!$C$20,Model!X$1,'Assumptions (T&amp;D)'!$C$23,Model!$AX$2866)</f>
        <v>-0.2074073409</v>
      </c>
      <c r="AZ2968" s="373">
        <f>IPMT('Assumptions (T&amp;D)'!$C$20,Model!Y$1,'Assumptions (T&amp;D)'!$C$23,Model!$AX$2866)</f>
        <v>-0.196639653</v>
      </c>
      <c r="BA2968" s="373">
        <f>IPMT('Assumptions (T&amp;D)'!$C$20,Model!Z$1,'Assumptions (T&amp;D)'!$C$23,Model!$AX$2866)</f>
        <v>-0.1853605</v>
      </c>
      <c r="BB2968" s="373">
        <f>IPMT('Assumptions (T&amp;D)'!$C$20,Model!AA$1,'Assumptions (T&amp;D)'!$C$23,Model!$AX$2866)</f>
        <v>-0.1735455873</v>
      </c>
      <c r="BC2968" s="373">
        <f>IPMT('Assumptions (T&amp;D)'!$C$20,Model!AB$1,'Assumptions (T&amp;D)'!$C$23,Model!$AX$2866)</f>
        <v>-0.1611694661</v>
      </c>
      <c r="BD2968" s="373">
        <f>IPMT('Assumptions (T&amp;D)'!$C$20,Model!AC$1,'Assumptions (T&amp;D)'!$C$23,Model!$AX$2866)</f>
        <v>-0.1482054793</v>
      </c>
      <c r="BE2968" s="373">
        <f>IPMT('Assumptions (T&amp;D)'!$C$20,Model!AD$1,'Assumptions (T&amp;D)'!$C$23,Model!$AX$2866)</f>
        <v>-0.134625703</v>
      </c>
      <c r="BF2968" s="373">
        <f>IPMT('Assumptions (T&amp;D)'!$C$20,Model!AE$1,'Assumptions (T&amp;D)'!$C$23,Model!$AX$2866)</f>
        <v>-0.1204008874</v>
      </c>
      <c r="BG2968" s="373">
        <f>IPMT('Assumptions (T&amp;D)'!$C$20,Model!AF$1,'Assumptions (T&amp;D)'!$C$23,Model!$AX$2866)</f>
        <v>-0.105500393</v>
      </c>
      <c r="BH2968" s="373">
        <f>IPMT('Assumptions (T&amp;D)'!$C$20,Model!AG$1,'Assumptions (T&amp;D)'!$C$23,Model!$AX$2866)</f>
        <v>-0.08989212519</v>
      </c>
      <c r="BI2968" s="373">
        <f>IPMT('Assumptions (T&amp;D)'!$C$20,Model!AH$1,'Assumptions (T&amp;D)'!$C$23,Model!$AX$2866)</f>
        <v>-0.07354246462</v>
      </c>
      <c r="BJ2968" s="373">
        <f>IPMT('Assumptions (T&amp;D)'!$C$20,Model!AI$1,'Assumptions (T&amp;D)'!$C$23,Model!$AX$2866)</f>
        <v>-0.05641619517</v>
      </c>
      <c r="BK2968" s="373">
        <f>IPMT('Assumptions (T&amp;D)'!$C$20,Model!AJ$1,'Assumptions (T&amp;D)'!$C$23,Model!$AX$2866)</f>
        <v>-0.03847642792</v>
      </c>
      <c r="BL2968" s="373">
        <f>IPMT('Assumptions (T&amp;D)'!$C$20,Model!AK$1,'Assumptions (T&amp;D)'!$C$23,Model!$AX$2866)</f>
        <v>-0.01968452173</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-0.2234776236</v>
      </c>
      <c r="AZ2969" s="373">
        <f>IPMT('Assumptions (T&amp;D)'!$C$20,Model!X$1,'Assumptions (T&amp;D)'!$C$23,Model!$AY$2866)</f>
        <v>-0.2129247567</v>
      </c>
      <c r="BA2969" s="373">
        <f>IPMT('Assumptions (T&amp;D)'!$C$20,Model!Y$1,'Assumptions (T&amp;D)'!$C$23,Model!$AY$2866)</f>
        <v>-0.2018706286</v>
      </c>
      <c r="BB2969" s="373">
        <f>IPMT('Assumptions (T&amp;D)'!$C$20,Model!Z$1,'Assumptions (T&amp;D)'!$C$23,Model!$AY$2866)</f>
        <v>-0.1902914295</v>
      </c>
      <c r="BC2969" s="373">
        <f>IPMT('Assumptions (T&amp;D)'!$C$20,Model!AA$1,'Assumptions (T&amp;D)'!$C$23,Model!$AY$2866)</f>
        <v>-0.1781622184</v>
      </c>
      <c r="BD2969" s="373">
        <f>IPMT('Assumptions (T&amp;D)'!$C$20,Model!AB$1,'Assumptions (T&amp;D)'!$C$23,Model!$AY$2866)</f>
        <v>-0.1654568697</v>
      </c>
      <c r="BE2969" s="373">
        <f>IPMT('Assumptions (T&amp;D)'!$C$20,Model!AC$1,'Assumptions (T&amp;D)'!$C$23,Model!$AY$2866)</f>
        <v>-0.152148017</v>
      </c>
      <c r="BF2969" s="373">
        <f>IPMT('Assumptions (T&amp;D)'!$C$20,Model!AD$1,'Assumptions (T&amp;D)'!$C$23,Model!$AY$2866)</f>
        <v>-0.1382069938</v>
      </c>
      <c r="BG2969" s="373">
        <f>IPMT('Assumptions (T&amp;D)'!$C$20,Model!AE$1,'Assumptions (T&amp;D)'!$C$23,Model!$AY$2866)</f>
        <v>-0.1236037719</v>
      </c>
      <c r="BH2969" s="373">
        <f>IPMT('Assumptions (T&amp;D)'!$C$20,Model!AF$1,'Assumptions (T&amp;D)'!$C$23,Model!$AY$2866)</f>
        <v>-0.1083068971</v>
      </c>
      <c r="BI2969" s="373">
        <f>IPMT('Assumptions (T&amp;D)'!$C$20,Model!AG$1,'Assumptions (T&amp;D)'!$C$23,Model!$AY$2866)</f>
        <v>-0.09228342067</v>
      </c>
      <c r="BJ2969" s="373">
        <f>IPMT('Assumptions (T&amp;D)'!$C$20,Model!AH$1,'Assumptions (T&amp;D)'!$C$23,Model!$AY$2866)</f>
        <v>-0.07549882913</v>
      </c>
      <c r="BK2969" s="373">
        <f>IPMT('Assumptions (T&amp;D)'!$C$20,Model!AI$1,'Assumptions (T&amp;D)'!$C$23,Model!$AY$2866)</f>
        <v>-0.05791696949</v>
      </c>
      <c r="BL2969" s="373">
        <f>IPMT('Assumptions (T&amp;D)'!$C$20,Model!AJ$1,'Assumptions (T&amp;D)'!$C$23,Model!$AY$2866)</f>
        <v>-0.03949997151</v>
      </c>
      <c r="BM2969" s="373">
        <f>IPMT('Assumptions (T&amp;D)'!$C$20,Model!AK$1,'Assumptions (T&amp;D)'!$C$23,Model!$AY$2866)</f>
        <v>-0.02020816613</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-0.2294123126</v>
      </c>
      <c r="BA2970" s="373">
        <f>IPMT('Assumptions (T&amp;D)'!$C$20,Model!X$1,'Assumptions (T&amp;D)'!$C$23,Model!$AZ$2866)</f>
        <v>-0.2185792029</v>
      </c>
      <c r="BB2970" s="373">
        <f>IPMT('Assumptions (T&amp;D)'!$C$20,Model!Y$1,'Assumptions (T&amp;D)'!$C$23,Model!$AZ$2866)</f>
        <v>-0.2072315206</v>
      </c>
      <c r="BC2970" s="373">
        <f>IPMT('Assumptions (T&amp;D)'!$C$20,Model!Z$1,'Assumptions (T&amp;D)'!$C$23,Model!$AZ$2866)</f>
        <v>-0.1953448233</v>
      </c>
      <c r="BD2970" s="373">
        <f>IPMT('Assumptions (T&amp;D)'!$C$20,Model!AA$1,'Assumptions (T&amp;D)'!$C$23,Model!$AZ$2866)</f>
        <v>-0.1828935079</v>
      </c>
      <c r="BE2970" s="373">
        <f>IPMT('Assumptions (T&amp;D)'!$C$20,Model!AB$1,'Assumptions (T&amp;D)'!$C$23,Model!$AZ$2866)</f>
        <v>-0.169850755</v>
      </c>
      <c r="BF2970" s="373">
        <f>IPMT('Assumptions (T&amp;D)'!$C$20,Model!AC$1,'Assumptions (T&amp;D)'!$C$23,Model!$AZ$2866)</f>
        <v>-0.1561884714</v>
      </c>
      <c r="BG2970" s="373">
        <f>IPMT('Assumptions (T&amp;D)'!$C$20,Model!AD$1,'Assumptions (T&amp;D)'!$C$23,Model!$AZ$2866)</f>
        <v>-0.1418772293</v>
      </c>
      <c r="BH2970" s="373">
        <f>IPMT('Assumptions (T&amp;D)'!$C$20,Model!AE$1,'Assumptions (T&amp;D)'!$C$23,Model!$AZ$2866)</f>
        <v>-0.1268862032</v>
      </c>
      <c r="BI2970" s="373">
        <f>IPMT('Assumptions (T&amp;D)'!$C$20,Model!AF$1,'Assumptions (T&amp;D)'!$C$23,Model!$AZ$2866)</f>
        <v>-0.1111831034</v>
      </c>
      <c r="BJ2970" s="373">
        <f>IPMT('Assumptions (T&amp;D)'!$C$20,Model!AG$1,'Assumptions (T&amp;D)'!$C$23,Model!$AZ$2866)</f>
        <v>-0.09473410628</v>
      </c>
      <c r="BK2970" s="373">
        <f>IPMT('Assumptions (T&amp;D)'!$C$20,Model!AH$1,'Assumptions (T&amp;D)'!$C$23,Model!$AZ$2866)</f>
        <v>-0.07750378184</v>
      </c>
      <c r="BL2970" s="373">
        <f>IPMT('Assumptions (T&amp;D)'!$C$20,Model!AI$1,'Assumptions (T&amp;D)'!$C$23,Model!$AZ$2866)</f>
        <v>-0.05945501698</v>
      </c>
      <c r="BM2970" s="373">
        <f>IPMT('Assumptions (T&amp;D)'!$C$20,Model!AJ$1,'Assumptions (T&amp;D)'!$C$23,Model!$AZ$2866)</f>
        <v>-0.04054893579</v>
      </c>
      <c r="BN2970" s="373">
        <f>IPMT('Assumptions (T&amp;D)'!$C$20,Model!AK$1,'Assumptions (T&amp;D)'!$C$23,Model!$AZ$2866)</f>
        <v>-0.02074481575</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-0.2339427401</v>
      </c>
      <c r="BB2971" s="373">
        <f>IPMT('Assumptions (T&amp;D)'!$C$20,Model!X$1,'Assumptions (T&amp;D)'!$C$23,Model!$BA$2866)</f>
        <v>-0.2228956985</v>
      </c>
      <c r="BC2971" s="373">
        <f>IPMT('Assumptions (T&amp;D)'!$C$20,Model!Y$1,'Assumptions (T&amp;D)'!$C$23,Model!$BA$2866)</f>
        <v>-0.2113239225</v>
      </c>
      <c r="BD2971" s="373">
        <f>IPMT('Assumptions (T&amp;D)'!$C$20,Model!Z$1,'Assumptions (T&amp;D)'!$C$23,Model!$BA$2866)</f>
        <v>-0.1992024871</v>
      </c>
      <c r="BE2971" s="373">
        <f>IPMT('Assumptions (T&amp;D)'!$C$20,Model!AA$1,'Assumptions (T&amp;D)'!$C$23,Model!$BA$2866)</f>
        <v>-0.1865052835</v>
      </c>
      <c r="BF2971" s="373">
        <f>IPMT('Assumptions (T&amp;D)'!$C$20,Model!AB$1,'Assumptions (T&amp;D)'!$C$23,Model!$BA$2866)</f>
        <v>-0.1732049627</v>
      </c>
      <c r="BG2971" s="373">
        <f>IPMT('Assumptions (T&amp;D)'!$C$20,Model!AC$1,'Assumptions (T&amp;D)'!$C$23,Model!$BA$2866)</f>
        <v>-0.1592728767</v>
      </c>
      <c r="BH2971" s="373">
        <f>IPMT('Assumptions (T&amp;D)'!$C$20,Model!AD$1,'Assumptions (T&amp;D)'!$C$23,Model!$BA$2866)</f>
        <v>-0.1446790166</v>
      </c>
      <c r="BI2971" s="373">
        <f>IPMT('Assumptions (T&amp;D)'!$C$20,Model!AE$1,'Assumptions (T&amp;D)'!$C$23,Model!$BA$2866)</f>
        <v>-0.1293919482</v>
      </c>
      <c r="BJ2971" s="373">
        <f>IPMT('Assumptions (T&amp;D)'!$C$20,Model!AF$1,'Assumptions (T&amp;D)'!$C$23,Model!$BA$2866)</f>
        <v>-0.113378744</v>
      </c>
      <c r="BK2971" s="373">
        <f>IPMT('Assumptions (T&amp;D)'!$C$20,Model!AG$1,'Assumptions (T&amp;D)'!$C$23,Model!$BA$2866)</f>
        <v>-0.0966049126</v>
      </c>
      <c r="BL2971" s="373">
        <f>IPMT('Assumptions (T&amp;D)'!$C$20,Model!AH$1,'Assumptions (T&amp;D)'!$C$23,Model!$BA$2866)</f>
        <v>-0.07903432422</v>
      </c>
      <c r="BM2971" s="373">
        <f>IPMT('Assumptions (T&amp;D)'!$C$20,Model!AI$1,'Assumptions (T&amp;D)'!$C$23,Model!$BA$2866)</f>
        <v>-0.06062913289</v>
      </c>
      <c r="BN2971" s="373">
        <f>IPMT('Assumptions (T&amp;D)'!$C$20,Model!AJ$1,'Assumptions (T&amp;D)'!$C$23,Model!$BA$2866)</f>
        <v>-0.04134969497</v>
      </c>
      <c r="BO2971" s="373">
        <f>IPMT('Assumptions (T&amp;D)'!$C$20,Model!AK$1,'Assumptions (T&amp;D)'!$C$23,Model!$BA$2866)</f>
        <v>-0.02115448375</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0.09992623456</v>
      </c>
      <c r="D2972" s="371">
        <f>SUM($C$2865:D2865)*'Assumptions (T&amp;D)'!$C$25</f>
        <v>0.2005688918</v>
      </c>
      <c r="E2972" s="371">
        <f>SUM($C$2865:E2865)*'Assumptions (T&amp;D)'!$C$25</f>
        <v>0.2950463258</v>
      </c>
      <c r="F2972" s="371">
        <f>SUM($C$2865:F2865)*'Assumptions (T&amp;D)'!$C$25</f>
        <v>0.3876520336</v>
      </c>
      <c r="G2972" s="371">
        <f>SUM($C$2865:G2865)*'Assumptions (T&amp;D)'!$C$25</f>
        <v>0.4897043626</v>
      </c>
      <c r="H2972" s="371">
        <f>SUM($C$2865:H2865)*'Assumptions (T&amp;D)'!$C$25</f>
        <v>0.5887927944</v>
      </c>
      <c r="I2972" s="371">
        <f>SUM($C$2865:I2865)*'Assumptions (T&amp;D)'!$C$25</f>
        <v>0.7544107071</v>
      </c>
      <c r="J2972" s="371">
        <f>SUM($C$2865:J2865)*'Assumptions (T&amp;D)'!$C$25</f>
        <v>0.8850000322</v>
      </c>
      <c r="K2972" s="371">
        <f>SUM($C$2865:K2865)*'Assumptions (T&amp;D)'!$C$25</f>
        <v>1.026771474</v>
      </c>
      <c r="L2972" s="371">
        <f>SUM($C$2865:L2865)*'Assumptions (T&amp;D)'!$C$25</f>
        <v>1.159606527</v>
      </c>
      <c r="M2972" s="371">
        <f>SUM($C$2865:M2865)*'Assumptions (T&amp;D)'!$C$25</f>
        <v>1.285502132</v>
      </c>
      <c r="N2972" s="371">
        <f>SUM($C$2865:N2865)*'Assumptions (T&amp;D)'!$C$25</f>
        <v>1.426451892</v>
      </c>
      <c r="O2972" s="371">
        <f>SUM($C$2865:O2865)*'Assumptions (T&amp;D)'!$C$25</f>
        <v>1.566464414</v>
      </c>
      <c r="P2972" s="371">
        <f>SUM($C$2865:P2865)*'Assumptions (T&amp;D)'!$C$25</f>
        <v>1.711333781</v>
      </c>
      <c r="Q2972" s="371">
        <f>SUM($C$2865:Q2865)*'Assumptions (T&amp;D)'!$C$25</f>
        <v>1.863428396</v>
      </c>
      <c r="R2972" s="371">
        <f>SUM($C$2865:R2865)*'Assumptions (T&amp;D)'!$C$25</f>
        <v>2.032712711</v>
      </c>
      <c r="S2972" s="371">
        <f>SUM($C$2865:S2865)*'Assumptions (T&amp;D)'!$C$25</f>
        <v>2.225567155</v>
      </c>
      <c r="T2972" s="371">
        <f>SUM($C$2865:T2865)*'Assumptions (T&amp;D)'!$C$25</f>
        <v>2.396235414</v>
      </c>
      <c r="U2972" s="371">
        <f>SUM($C$2865:U2865)*'Assumptions (T&amp;D)'!$C$25</f>
        <v>2.569059442</v>
      </c>
      <c r="V2972" s="371">
        <f>SUM($C$2865:V2865)*'Assumptions (T&amp;D)'!$C$25</f>
        <v>2.748192724</v>
      </c>
      <c r="W2972" s="371">
        <f>SUM($C$2865:W2865)*'Assumptions (T&amp;D)'!$C$25</f>
        <v>2.930863525</v>
      </c>
      <c r="X2972" s="371">
        <f>SUM($C$2865:X2865)*'Assumptions (T&amp;D)'!$C$25</f>
        <v>3.120226178</v>
      </c>
      <c r="Y2972" s="371">
        <f>SUM($C$2865:Y2865)*'Assumptions (T&amp;D)'!$C$25</f>
        <v>3.314901053</v>
      </c>
      <c r="Z2972" s="371">
        <f>SUM($C$2865:Z2865)*'Assumptions (T&amp;D)'!$C$25</f>
        <v>3.515024112</v>
      </c>
      <c r="AA2972" s="371">
        <f>SUM($C$2865:AA2865)*'Assumptions (T&amp;D)'!$C$25</f>
        <v>3.720734618</v>
      </c>
      <c r="AB2972" s="371">
        <f>SUM($C$2865:AB2865)*'Assumptions (T&amp;D)'!$C$25</f>
        <v>3.932175206</v>
      </c>
      <c r="AC2972" s="371">
        <f>SUM($C$2865:AC2865)*'Assumptions (T&amp;D)'!$C$25</f>
        <v>4.149491969</v>
      </c>
      <c r="AD2972" s="371">
        <f>SUM($C$2865:AD2865)*'Assumptions (T&amp;D)'!$C$25</f>
        <v>4.372834533</v>
      </c>
      <c r="AE2972" s="371">
        <f>SUM($C$2865:AE2865)*'Assumptions (T&amp;D)'!$C$25</f>
        <v>4.602356144</v>
      </c>
      <c r="AF2972" s="371">
        <f>SUM($C$2865:AF2865)*'Assumptions (T&amp;D)'!$C$25</f>
        <v>4.838213749</v>
      </c>
      <c r="AG2972" s="371">
        <f>SUM($C$2865:AG2865)*'Assumptions (T&amp;D)'!$C$25</f>
        <v>5.080568085</v>
      </c>
      <c r="AH2972" s="371">
        <f>SUM($C$2865:AH2865)*'Assumptions (T&amp;D)'!$C$25</f>
        <v>5.329583766</v>
      </c>
      <c r="AI2972" s="371">
        <f>SUM($C$2865:AI2865)*'Assumptions (T&amp;D)'!$C$25</f>
        <v>5.585429374</v>
      </c>
      <c r="AJ2972" s="371">
        <f>SUM($C$2865:AJ2865)*'Assumptions (T&amp;D)'!$C$25</f>
        <v>5.848277552</v>
      </c>
      <c r="AK2972" s="371">
        <f>SUM($C$2865:AK2865)*'Assumptions (T&amp;D)'!$C$25</f>
        <v>6.118305097</v>
      </c>
      <c r="AL2972" s="371">
        <f>SUM($C$2865:AL2865)*'Assumptions (T&amp;D)'!$C$25</f>
        <v>6.39569306</v>
      </c>
      <c r="AM2972" s="371">
        <f>SUM($C$2865:AM2865)*'Assumptions (T&amp;D)'!$C$25</f>
        <v>6.680626841</v>
      </c>
      <c r="AN2972" s="371">
        <f>SUM($C$2865:AN2865)*'Assumptions (T&amp;D)'!$C$25</f>
        <v>6.973296292</v>
      </c>
      <c r="AO2972" s="371">
        <f>SUM($C$2865:AO2865)*'Assumptions (T&amp;D)'!$C$25</f>
        <v>7.273895823</v>
      </c>
      <c r="AP2972" s="371">
        <f>SUM($C$2865:AP2865)*'Assumptions (T&amp;D)'!$C$25</f>
        <v>7.582624504</v>
      </c>
      <c r="AQ2972" s="371">
        <f>SUM($C$2865:AQ2865)*'Assumptions (T&amp;D)'!$C$25</f>
        <v>7.899686173</v>
      </c>
      <c r="AR2972" s="371">
        <f>SUM($C$2865:AR2865)*'Assumptions (T&amp;D)'!$C$25</f>
        <v>8.225289552</v>
      </c>
      <c r="AS2972" s="371">
        <f>SUM($C$2865:AS2865)*'Assumptions (T&amp;D)'!$C$25</f>
        <v>8.559648355</v>
      </c>
      <c r="AT2972" s="371">
        <f>SUM($C$2865:AT2865)*'Assumptions (T&amp;D)'!$C$25</f>
        <v>8.902981406</v>
      </c>
      <c r="AU2972" s="371">
        <f>SUM($C$2865:AU2865)*'Assumptions (T&amp;D)'!$C$25</f>
        <v>9.255512758</v>
      </c>
      <c r="AV2972" s="371">
        <f>SUM($C$2865:AV2865)*'Assumptions (T&amp;D)'!$C$25</f>
        <v>9.617471812</v>
      </c>
      <c r="AW2972" s="371">
        <f>SUM($C$2865:AW2865)*'Assumptions (T&amp;D)'!$C$25</f>
        <v>9.989093444</v>
      </c>
      <c r="AX2972" s="371">
        <f>SUM($C$2865:AX2865)*'Assumptions (T&amp;D)'!$C$25</f>
        <v>10.37061813</v>
      </c>
      <c r="AY2972" s="371">
        <f>SUM($C$2865:AY2865)*'Assumptions (T&amp;D)'!$C$25</f>
        <v>10.76229207</v>
      </c>
      <c r="AZ2972" s="371">
        <f>SUM($C$2865:AZ2865)*'Assumptions (T&amp;D)'!$C$25</f>
        <v>11.16436733</v>
      </c>
      <c r="BA2972" s="371">
        <f>SUM($C$2865:BA2865)*'Assumptions (T&amp;D)'!$C$25</f>
        <v>11.57438277</v>
      </c>
      <c r="BB2972" s="371">
        <f>SUM($C$2865:BB2865)*'Assumptions (T&amp;D)'!$C$25</f>
        <v>11.57438277</v>
      </c>
      <c r="BC2972" s="371">
        <f>SUM($C$2865:BC2865)*'Assumptions (T&amp;D)'!$C$25</f>
        <v>11.57438277</v>
      </c>
      <c r="BD2972" s="371">
        <f>SUM($C$2865:BD2865)*'Assumptions (T&amp;D)'!$C$25</f>
        <v>11.57438277</v>
      </c>
      <c r="BE2972" s="371">
        <f>SUM($C$2865:BE2865)*'Assumptions (T&amp;D)'!$C$25</f>
        <v>11.57438277</v>
      </c>
      <c r="BF2972" s="371">
        <f>SUM($C$2865:BF2865)*'Assumptions (T&amp;D)'!$C$25</f>
        <v>11.57438277</v>
      </c>
      <c r="BG2972" s="371">
        <f>SUM($C$2865:BG2865)*'Assumptions (T&amp;D)'!$C$25</f>
        <v>11.57438277</v>
      </c>
      <c r="BH2972" s="371">
        <f>SUM($C$2865:BH2865)*'Assumptions (T&amp;D)'!$C$25</f>
        <v>11.57438277</v>
      </c>
      <c r="BI2972" s="371">
        <f>SUM($C$2865:BI2865)*'Assumptions (T&amp;D)'!$C$25</f>
        <v>11.57438277</v>
      </c>
      <c r="BJ2972" s="371">
        <f>SUM($C$2865:BJ2865)*'Assumptions (T&amp;D)'!$C$25</f>
        <v>11.57438277</v>
      </c>
      <c r="BK2972" s="371">
        <f>SUM($C$2865:BK2865)*'Assumptions (T&amp;D)'!$C$25</f>
        <v>11.57438277</v>
      </c>
      <c r="BL2972" s="371">
        <f>SUM($C$2865:BL2865)*'Assumptions (T&amp;D)'!$C$25</f>
        <v>11.57438277</v>
      </c>
      <c r="BM2972" s="371">
        <f>SUM($C$2865:BM2865)*'Assumptions (T&amp;D)'!$C$25</f>
        <v>11.57438277</v>
      </c>
      <c r="BN2972" s="371">
        <f>SUM($C$2865:BN2865)*'Assumptions (T&amp;D)'!$C$25</f>
        <v>11.57438277</v>
      </c>
      <c r="BO2972" s="371">
        <f>SUM($C$2865:BO2865)*'Assumptions (T&amp;D)'!$C$25</f>
        <v>11.57438277</v>
      </c>
      <c r="BP2972" s="371">
        <f>SUM($C$2865:BP2865)*'Assumptions (T&amp;D)'!$C$25</f>
        <v>11.57438277</v>
      </c>
      <c r="BQ2972" s="371">
        <f>SUM($C$2865:BQ2865)*'Assumptions (T&amp;D)'!$C$25</f>
        <v>11.57438277</v>
      </c>
      <c r="BR2972" s="371">
        <f>SUM($C$2865:BR2865)*'Assumptions (T&amp;D)'!$C$25</f>
        <v>11.57438277</v>
      </c>
      <c r="BS2972" s="371">
        <f>SUM($C$2865:BS2865)*'Assumptions (T&amp;D)'!$C$25</f>
        <v>11.57438277</v>
      </c>
      <c r="BT2972" s="371">
        <f>SUM($C$2865:BT2865)*'Assumptions (T&amp;D)'!$C$25</f>
        <v>11.57438277</v>
      </c>
      <c r="BU2972" s="371">
        <f>SUM($C$2865:BU2865)*'Assumptions (T&amp;D)'!$C$25</f>
        <v>11.57438277</v>
      </c>
      <c r="BV2972" s="371">
        <f>SUM($C$2865:BV2865)*'Assumptions (T&amp;D)'!$C$25</f>
        <v>11.57438277</v>
      </c>
      <c r="BW2972" s="371">
        <f>SUM($C$2865:BW2865)*'Assumptions (T&amp;D)'!$C$25</f>
        <v>11.57438277</v>
      </c>
      <c r="BX2972" s="371">
        <f>SUM($C$2865:BX2865)*'Assumptions (T&amp;D)'!$C$25</f>
        <v>11.57438277</v>
      </c>
      <c r="BY2972" s="371">
        <f>SUM($C$2865:BY2865)*'Assumptions (T&amp;D)'!$C$25</f>
        <v>11.57438277</v>
      </c>
      <c r="BZ2972" s="371">
        <f>SUM($C$2865:BZ2865)*'Assumptions (T&amp;D)'!$C$25</f>
        <v>11.57438277</v>
      </c>
      <c r="CA2972" s="371">
        <f>SUM($C$2865:CA2865)*'Assumptions (T&amp;D)'!$C$25</f>
        <v>11.57438277</v>
      </c>
      <c r="CB2972" s="371">
        <f>SUM($C$2865:CB2865)*'Assumptions (T&amp;D)'!$C$25</f>
        <v>11.57438277</v>
      </c>
      <c r="CC2972" s="371">
        <f>SUM($C$2865:CC2865)*'Assumptions (T&amp;D)'!$C$25</f>
        <v>11.57438277</v>
      </c>
      <c r="CD2972" s="371">
        <f>SUM($C$2865:CD2865)*'Assumptions (T&amp;D)'!$C$25</f>
        <v>11.57438277</v>
      </c>
    </row>
    <row r="2973" ht="15.75" customHeight="1">
      <c r="A2973" s="365" t="s">
        <v>373</v>
      </c>
      <c r="B2973" s="159" t="s">
        <v>351</v>
      </c>
      <c r="C2973" s="372">
        <f t="shared" ref="C2973:BU2973" si="96">SUM(C2974:C3024)</f>
        <v>0.1125295434</v>
      </c>
      <c r="D2973" s="372">
        <f t="shared" si="96"/>
        <v>0.3299932066</v>
      </c>
      <c r="E2973" s="372">
        <f t="shared" si="96"/>
        <v>0.5250563392</v>
      </c>
      <c r="F2973" s="372">
        <f t="shared" si="96"/>
        <v>0.6964671345</v>
      </c>
      <c r="G2973" s="372">
        <f t="shared" si="96"/>
        <v>0.8633540915</v>
      </c>
      <c r="H2973" s="372">
        <f t="shared" si="96"/>
        <v>1.02527191</v>
      </c>
      <c r="I2973" s="372">
        <f t="shared" si="96"/>
        <v>1.24654762</v>
      </c>
      <c r="J2973" s="372">
        <f t="shared" si="96"/>
        <v>1.486618261</v>
      </c>
      <c r="K2973" s="372">
        <f t="shared" si="96"/>
        <v>1.690199838</v>
      </c>
      <c r="L2973" s="372">
        <f t="shared" si="96"/>
        <v>1.891184861</v>
      </c>
      <c r="M2973" s="372">
        <f t="shared" si="96"/>
        <v>2.068657432</v>
      </c>
      <c r="N2973" s="372">
        <f t="shared" si="96"/>
        <v>2.251514824</v>
      </c>
      <c r="O2973" s="372">
        <f t="shared" si="96"/>
        <v>2.446478293</v>
      </c>
      <c r="P2973" s="372">
        <f t="shared" si="96"/>
        <v>2.641255098</v>
      </c>
      <c r="Q2973" s="372">
        <f t="shared" si="96"/>
        <v>2.850577774</v>
      </c>
      <c r="R2973" s="372">
        <f t="shared" si="96"/>
        <v>3.085352975</v>
      </c>
      <c r="S2973" s="372">
        <f t="shared" si="96"/>
        <v>3.362541168</v>
      </c>
      <c r="T2973" s="372">
        <f t="shared" si="96"/>
        <v>3.63399006</v>
      </c>
      <c r="U2973" s="372">
        <f t="shared" si="96"/>
        <v>3.875277041</v>
      </c>
      <c r="V2973" s="372">
        <f t="shared" si="96"/>
        <v>4.121886161</v>
      </c>
      <c r="W2973" s="372">
        <f t="shared" si="96"/>
        <v>4.308232144</v>
      </c>
      <c r="X2973" s="372">
        <f t="shared" si="96"/>
        <v>4.434259522</v>
      </c>
      <c r="Y2973" s="372">
        <f t="shared" si="96"/>
        <v>4.572992824</v>
      </c>
      <c r="Z2973" s="372">
        <f t="shared" si="96"/>
        <v>4.725736791</v>
      </c>
      <c r="AA2973" s="372">
        <f t="shared" si="96"/>
        <v>4.883997704</v>
      </c>
      <c r="AB2973" s="372">
        <f t="shared" si="96"/>
        <v>5.046523047</v>
      </c>
      <c r="AC2973" s="372">
        <f t="shared" si="96"/>
        <v>5.174586041</v>
      </c>
      <c r="AD2973" s="372">
        <f t="shared" si="96"/>
        <v>5.28994518</v>
      </c>
      <c r="AE2973" s="372">
        <f t="shared" si="96"/>
        <v>5.429776676</v>
      </c>
      <c r="AF2973" s="372">
        <f t="shared" si="96"/>
        <v>5.576940034</v>
      </c>
      <c r="AG2973" s="372">
        <f t="shared" si="96"/>
        <v>5.74382237</v>
      </c>
      <c r="AH2973" s="372">
        <f t="shared" si="96"/>
        <v>5.914587752</v>
      </c>
      <c r="AI2973" s="372">
        <f t="shared" si="96"/>
        <v>6.085452023</v>
      </c>
      <c r="AJ2973" s="372">
        <f t="shared" si="96"/>
        <v>6.263485015</v>
      </c>
      <c r="AK2973" s="372">
        <f t="shared" si="96"/>
        <v>6.443467355</v>
      </c>
      <c r="AL2973" s="372">
        <f t="shared" si="96"/>
        <v>6.617392828</v>
      </c>
      <c r="AM2973" s="372">
        <f t="shared" si="96"/>
        <v>6.774574554</v>
      </c>
      <c r="AN2973" s="372">
        <f t="shared" si="96"/>
        <v>6.941646365</v>
      </c>
      <c r="AO2973" s="372">
        <f t="shared" si="96"/>
        <v>7.133220158</v>
      </c>
      <c r="AP2973" s="372">
        <f t="shared" si="96"/>
        <v>7.330491247</v>
      </c>
      <c r="AQ2973" s="372">
        <f t="shared" si="96"/>
        <v>7.532818815</v>
      </c>
      <c r="AR2973" s="372">
        <f t="shared" si="96"/>
        <v>7.740237947</v>
      </c>
      <c r="AS2973" s="372">
        <f t="shared" si="96"/>
        <v>7.951858442</v>
      </c>
      <c r="AT2973" s="372">
        <f t="shared" si="96"/>
        <v>8.168818531</v>
      </c>
      <c r="AU2973" s="372">
        <f t="shared" si="96"/>
        <v>8.391246579</v>
      </c>
      <c r="AV2973" s="372">
        <f t="shared" si="96"/>
        <v>8.619273936</v>
      </c>
      <c r="AW2973" s="372">
        <f t="shared" si="96"/>
        <v>8.853035011</v>
      </c>
      <c r="AX2973" s="372">
        <f t="shared" si="96"/>
        <v>9.092667335</v>
      </c>
      <c r="AY2973" s="372">
        <f t="shared" si="96"/>
        <v>9.338311635</v>
      </c>
      <c r="AZ2973" s="372">
        <f t="shared" si="96"/>
        <v>9.590111909</v>
      </c>
      <c r="BA2973" s="372">
        <f t="shared" si="96"/>
        <v>9.845153314</v>
      </c>
      <c r="BB2973" s="372">
        <f t="shared" si="96"/>
        <v>9.62978482</v>
      </c>
      <c r="BC2973" s="372">
        <f t="shared" si="96"/>
        <v>8.970223515</v>
      </c>
      <c r="BD2973" s="372">
        <f t="shared" si="96"/>
        <v>8.361514594</v>
      </c>
      <c r="BE2973" s="372">
        <f t="shared" si="96"/>
        <v>7.799946205</v>
      </c>
      <c r="BF2973" s="372">
        <f t="shared" si="96"/>
        <v>7.28295401</v>
      </c>
      <c r="BG2973" s="372">
        <f t="shared" si="96"/>
        <v>6.805400873</v>
      </c>
      <c r="BH2973" s="372">
        <f t="shared" si="96"/>
        <v>6.365795637</v>
      </c>
      <c r="BI2973" s="372">
        <f t="shared" si="96"/>
        <v>5.961113728</v>
      </c>
      <c r="BJ2973" s="372">
        <f t="shared" si="96"/>
        <v>5.553065107</v>
      </c>
      <c r="BK2973" s="372">
        <f t="shared" si="96"/>
        <v>5.13399229</v>
      </c>
      <c r="BL2973" s="372">
        <f t="shared" si="96"/>
        <v>4.703618999</v>
      </c>
      <c r="BM2973" s="372">
        <f t="shared" si="96"/>
        <v>4.261662343</v>
      </c>
      <c r="BN2973" s="372">
        <f t="shared" si="96"/>
        <v>3.807832663</v>
      </c>
      <c r="BO2973" s="372">
        <f t="shared" si="96"/>
        <v>3.341833378</v>
      </c>
      <c r="BP2973" s="372">
        <f t="shared" si="96"/>
        <v>2.863360823</v>
      </c>
      <c r="BQ2973" s="372">
        <f t="shared" si="96"/>
        <v>2.372104088</v>
      </c>
      <c r="BR2973" s="372">
        <f t="shared" si="96"/>
        <v>1.867744844</v>
      </c>
      <c r="BS2973" s="372">
        <f t="shared" si="96"/>
        <v>1.349957177</v>
      </c>
      <c r="BT2973" s="372">
        <f t="shared" si="96"/>
        <v>0.8184074094</v>
      </c>
      <c r="BU2973" s="372">
        <f t="shared" si="96"/>
        <v>0.2745749002</v>
      </c>
      <c r="BV2973" s="32"/>
      <c r="BW2973" s="32"/>
      <c r="BX2973" s="32"/>
      <c r="BY2973" s="32"/>
      <c r="BZ2973" s="32"/>
      <c r="CA2973" s="32"/>
      <c r="CB2973" s="32"/>
      <c r="CC2973" s="32"/>
      <c r="CD2973" s="32"/>
    </row>
    <row r="2974" ht="15.75" hidden="1" customHeight="1" outlineLevel="1">
      <c r="A2974" s="365"/>
      <c r="B2974" s="38"/>
      <c r="C2974" s="372">
        <f>$C2865*'Assumptions (T&amp;D)'!C$24</f>
        <v>0.1125295434</v>
      </c>
      <c r="D2974" s="372">
        <f>$C2865*'Assumptions (T&amp;D)'!D$24</f>
        <v>0.2166568809</v>
      </c>
      <c r="E2974" s="372">
        <f>$C2865*'Assumptions (T&amp;D)'!E$24</f>
        <v>0.2004526267</v>
      </c>
      <c r="F2974" s="372">
        <f>$C2865*'Assumptions (T&amp;D)'!F$24</f>
        <v>0.1854486876</v>
      </c>
      <c r="G2974" s="372">
        <f>$C2865*'Assumptions (T&amp;D)'!G$24</f>
        <v>0.1713449848</v>
      </c>
      <c r="H2974" s="372">
        <f>$C2865*'Assumptions (T&amp;D)'!H$24</f>
        <v>0.1587416759</v>
      </c>
      <c r="I2974" s="372">
        <f>$C2865*'Assumptions (T&amp;D)'!I$24</f>
        <v>0.1467385246</v>
      </c>
      <c r="J2974" s="372">
        <f>$C2865*'Assumptions (T&amp;D)'!J$24</f>
        <v>0.1356356097</v>
      </c>
      <c r="K2974" s="372">
        <f>$C2865*'Assumptions (T&amp;D)'!K$24</f>
        <v>0.133835137</v>
      </c>
      <c r="L2974" s="372">
        <f>$C2865*'Assumptions (T&amp;D)'!L$24</f>
        <v>0.133835137</v>
      </c>
      <c r="M2974" s="372">
        <f>$C2865*'Assumptions (T&amp;D)'!M$24</f>
        <v>0.133835137</v>
      </c>
      <c r="N2974" s="372">
        <f>$C2865*'Assumptions (T&amp;D)'!N$24</f>
        <v>0.133835137</v>
      </c>
      <c r="O2974" s="372">
        <f>$C2865*'Assumptions (T&amp;D)'!O$24</f>
        <v>0.133835137</v>
      </c>
      <c r="P2974" s="372">
        <f>$C2865*'Assumptions (T&amp;D)'!P$24</f>
        <v>0.133835137</v>
      </c>
      <c r="Q2974" s="372">
        <f>$C2865*'Assumptions (T&amp;D)'!Q$24</f>
        <v>0.133835137</v>
      </c>
      <c r="R2974" s="372">
        <f>$C2865*'Assumptions (T&amp;D)'!R$24</f>
        <v>0.133835137</v>
      </c>
      <c r="S2974" s="372">
        <f>$C2865*'Assumptions (T&amp;D)'!S$24</f>
        <v>0.133835137</v>
      </c>
      <c r="T2974" s="372">
        <f>$C2865*'Assumptions (T&amp;D)'!T$24</f>
        <v>0.133835137</v>
      </c>
      <c r="U2974" s="372">
        <f>$C2865*'Assumptions (T&amp;D)'!U$24</f>
        <v>0.133835137</v>
      </c>
      <c r="V2974" s="372">
        <f>$C2865*'Assumptions (T&amp;D)'!V$24</f>
        <v>0.133835137</v>
      </c>
      <c r="W2974" s="372">
        <f>$C2865*'Assumptions (T&amp;D)'!W$24</f>
        <v>0.06691756849</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0.1133363257</v>
      </c>
      <c r="E2975" s="372">
        <f>$D2865*'Assumptions (T&amp;D)'!D$24</f>
        <v>0.2182102057</v>
      </c>
      <c r="F2975" s="372">
        <f>$D2865*'Assumptions (T&amp;D)'!E$24</f>
        <v>0.2018897748</v>
      </c>
      <c r="G2975" s="372">
        <f>$D2865*'Assumptions (T&amp;D)'!F$24</f>
        <v>0.1867782647</v>
      </c>
      <c r="H2975" s="372">
        <f>$D2865*'Assumptions (T&amp;D)'!G$24</f>
        <v>0.1725734453</v>
      </c>
      <c r="I2975" s="372">
        <f>$D2865*'Assumptions (T&amp;D)'!H$24</f>
        <v>0.1598797768</v>
      </c>
      <c r="J2975" s="372">
        <f>$D2865*'Assumptions (T&amp;D)'!I$24</f>
        <v>0.1477905687</v>
      </c>
      <c r="K2975" s="372">
        <f>$D2865*'Assumptions (T&amp;D)'!J$24</f>
        <v>0.1366080512</v>
      </c>
      <c r="L2975" s="372">
        <f>$D2865*'Assumptions (T&amp;D)'!K$24</f>
        <v>0.13479467</v>
      </c>
      <c r="M2975" s="372">
        <f>$D2865*'Assumptions (T&amp;D)'!L$24</f>
        <v>0.13479467</v>
      </c>
      <c r="N2975" s="372">
        <f>$D2865*'Assumptions (T&amp;D)'!M$24</f>
        <v>0.13479467</v>
      </c>
      <c r="O2975" s="372">
        <f>$D2865*'Assumptions (T&amp;D)'!N$24</f>
        <v>0.13479467</v>
      </c>
      <c r="P2975" s="372">
        <f>$D2865*'Assumptions (T&amp;D)'!O$24</f>
        <v>0.13479467</v>
      </c>
      <c r="Q2975" s="372">
        <f>$D2865*'Assumptions (T&amp;D)'!P$24</f>
        <v>0.13479467</v>
      </c>
      <c r="R2975" s="372">
        <f>$D2865*'Assumptions (T&amp;D)'!Q$24</f>
        <v>0.13479467</v>
      </c>
      <c r="S2975" s="372">
        <f>$D2865*'Assumptions (T&amp;D)'!R$24</f>
        <v>0.13479467</v>
      </c>
      <c r="T2975" s="372">
        <f>$D2865*'Assumptions (T&amp;D)'!S$24</f>
        <v>0.13479467</v>
      </c>
      <c r="U2975" s="372">
        <f>$D2865*'Assumptions (T&amp;D)'!T$24</f>
        <v>0.13479467</v>
      </c>
      <c r="V2975" s="372">
        <f>$D2865*'Assumptions (T&amp;D)'!U$24</f>
        <v>0.13479467</v>
      </c>
      <c r="W2975" s="372">
        <f>$D2865*'Assumptions (T&amp;D)'!V$24</f>
        <v>0.13479467</v>
      </c>
      <c r="X2975" s="372">
        <f>$D2865*'Assumptions (T&amp;D)'!W$24</f>
        <v>0.06739733501</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0.1063935068</v>
      </c>
      <c r="F2976" s="372">
        <f>$E2865*'Assumptions (T&amp;D)'!D$24</f>
        <v>0.2048429651</v>
      </c>
      <c r="G2976" s="372">
        <f>$E2865*'Assumptions (T&amp;D)'!E$24</f>
        <v>0.1895223001</v>
      </c>
      <c r="H2976" s="372">
        <f>$E2865*'Assumptions (T&amp;D)'!F$24</f>
        <v>0.1753364992</v>
      </c>
      <c r="I2976" s="372">
        <f>$E2865*'Assumptions (T&amp;D)'!G$24</f>
        <v>0.1620018464</v>
      </c>
      <c r="J2976" s="372">
        <f>$E2865*'Assumptions (T&amp;D)'!H$24</f>
        <v>0.1500857736</v>
      </c>
      <c r="K2976" s="372">
        <f>$E2865*'Assumptions (T&amp;D)'!I$24</f>
        <v>0.1387371329</v>
      </c>
      <c r="L2976" s="372">
        <f>$E2865*'Assumptions (T&amp;D)'!J$24</f>
        <v>0.1282396402</v>
      </c>
      <c r="M2976" s="372">
        <f>$E2865*'Assumptions (T&amp;D)'!K$24</f>
        <v>0.1265373441</v>
      </c>
      <c r="N2976" s="372">
        <f>$E2865*'Assumptions (T&amp;D)'!L$24</f>
        <v>0.1265373441</v>
      </c>
      <c r="O2976" s="372">
        <f>$E2865*'Assumptions (T&amp;D)'!M$24</f>
        <v>0.1265373441</v>
      </c>
      <c r="P2976" s="372">
        <f>$E2865*'Assumptions (T&amp;D)'!N$24</f>
        <v>0.1265373441</v>
      </c>
      <c r="Q2976" s="372">
        <f>$E2865*'Assumptions (T&amp;D)'!O$24</f>
        <v>0.1265373441</v>
      </c>
      <c r="R2976" s="372">
        <f>$E2865*'Assumptions (T&amp;D)'!P$24</f>
        <v>0.1265373441</v>
      </c>
      <c r="S2976" s="372">
        <f>$E2865*'Assumptions (T&amp;D)'!Q$24</f>
        <v>0.1265373441</v>
      </c>
      <c r="T2976" s="372">
        <f>$E2865*'Assumptions (T&amp;D)'!R$24</f>
        <v>0.1265373441</v>
      </c>
      <c r="U2976" s="372">
        <f>$E2865*'Assumptions (T&amp;D)'!S$24</f>
        <v>0.1265373441</v>
      </c>
      <c r="V2976" s="372">
        <f>$E2865*'Assumptions (T&amp;D)'!T$24</f>
        <v>0.1265373441</v>
      </c>
      <c r="W2976" s="372">
        <f>$E2865*'Assumptions (T&amp;D)'!U$24</f>
        <v>0.1265373441</v>
      </c>
      <c r="X2976" s="372">
        <f>$E2865*'Assumptions (T&amp;D)'!V$24</f>
        <v>0.1265373441</v>
      </c>
      <c r="Y2976" s="372">
        <f>$E2865*'Assumptions (T&amp;D)'!W$24</f>
        <v>0.06326867205</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0.104285707</v>
      </c>
      <c r="G2977" s="372">
        <f>$F2865*'Assumptions (T&amp;D)'!D$24</f>
        <v>0.2007847478</v>
      </c>
      <c r="H2977" s="372">
        <f>$F2865*'Assumptions (T&amp;D)'!E$24</f>
        <v>0.185767606</v>
      </c>
      <c r="I2977" s="372">
        <f>$F2865*'Assumptions (T&amp;D)'!F$24</f>
        <v>0.1718628451</v>
      </c>
      <c r="J2977" s="372">
        <f>$F2865*'Assumptions (T&amp;D)'!G$24</f>
        <v>0.1587923698</v>
      </c>
      <c r="K2977" s="372">
        <f>$F2865*'Assumptions (T&amp;D)'!H$24</f>
        <v>0.1471123707</v>
      </c>
      <c r="L2977" s="372">
        <f>$F2865*'Assumptions (T&amp;D)'!I$24</f>
        <v>0.1359885619</v>
      </c>
      <c r="M2977" s="372">
        <f>$F2865*'Assumptions (T&amp;D)'!J$24</f>
        <v>0.1256990388</v>
      </c>
      <c r="N2977" s="372">
        <f>$F2865*'Assumptions (T&amp;D)'!K$24</f>
        <v>0.1240304675</v>
      </c>
      <c r="O2977" s="372">
        <f>$F2865*'Assumptions (T&amp;D)'!L$24</f>
        <v>0.1240304675</v>
      </c>
      <c r="P2977" s="372">
        <f>$F2865*'Assumptions (T&amp;D)'!M$24</f>
        <v>0.1240304675</v>
      </c>
      <c r="Q2977" s="372">
        <f>$F2865*'Assumptions (T&amp;D)'!N$24</f>
        <v>0.1240304675</v>
      </c>
      <c r="R2977" s="372">
        <f>$F2865*'Assumptions (T&amp;D)'!O$24</f>
        <v>0.1240304675</v>
      </c>
      <c r="S2977" s="372">
        <f>$F2865*'Assumptions (T&amp;D)'!P$24</f>
        <v>0.1240304675</v>
      </c>
      <c r="T2977" s="372">
        <f>$F2865*'Assumptions (T&amp;D)'!Q$24</f>
        <v>0.1240304675</v>
      </c>
      <c r="U2977" s="372">
        <f>$F2865*'Assumptions (T&amp;D)'!R$24</f>
        <v>0.1240304675</v>
      </c>
      <c r="V2977" s="372">
        <f>$F2865*'Assumptions (T&amp;D)'!S$24</f>
        <v>0.1240304675</v>
      </c>
      <c r="W2977" s="372">
        <f>$F2865*'Assumptions (T&amp;D)'!T$24</f>
        <v>0.1240304675</v>
      </c>
      <c r="X2977" s="372">
        <f>$F2865*'Assumptions (T&amp;D)'!U$24</f>
        <v>0.1240304675</v>
      </c>
      <c r="Y2977" s="372">
        <f>$F2865*'Assumptions (T&amp;D)'!V$24</f>
        <v>0.1240304675</v>
      </c>
      <c r="Z2977" s="372">
        <f>$F2865*'Assumptions (T&amp;D)'!W$24</f>
        <v>0.06201523375</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0.1149237939</v>
      </c>
      <c r="H2978" s="372">
        <f>$G2865*'Assumptions (T&amp;D)'!D$24</f>
        <v>0.2212666113</v>
      </c>
      <c r="I2978" s="372">
        <f>$G2865*'Assumptions (T&amp;D)'!E$24</f>
        <v>0.2047175849</v>
      </c>
      <c r="J2978" s="372">
        <f>$G2865*'Assumptions (T&amp;D)'!F$24</f>
        <v>0.1893944124</v>
      </c>
      <c r="K2978" s="372">
        <f>$G2865*'Assumptions (T&amp;D)'!G$24</f>
        <v>0.1749906302</v>
      </c>
      <c r="L2978" s="372">
        <f>$G2865*'Assumptions (T&amp;D)'!H$24</f>
        <v>0.1621191653</v>
      </c>
      <c r="M2978" s="372">
        <f>$G2865*'Assumptions (T&amp;D)'!I$24</f>
        <v>0.1498606273</v>
      </c>
      <c r="N2978" s="372">
        <f>$G2865*'Assumptions (T&amp;D)'!J$24</f>
        <v>0.1385214796</v>
      </c>
      <c r="O2978" s="372">
        <f>$G2865*'Assumptions (T&amp;D)'!K$24</f>
        <v>0.1366826989</v>
      </c>
      <c r="P2978" s="372">
        <f>$G2865*'Assumptions (T&amp;D)'!L$24</f>
        <v>0.1366826989</v>
      </c>
      <c r="Q2978" s="372">
        <f>$G2865*'Assumptions (T&amp;D)'!M$24</f>
        <v>0.1366826989</v>
      </c>
      <c r="R2978" s="372">
        <f>$G2865*'Assumptions (T&amp;D)'!N$24</f>
        <v>0.1366826989</v>
      </c>
      <c r="S2978" s="372">
        <f>$G2865*'Assumptions (T&amp;D)'!O$24</f>
        <v>0.1366826989</v>
      </c>
      <c r="T2978" s="372">
        <f>$G2865*'Assumptions (T&amp;D)'!P$24</f>
        <v>0.1366826989</v>
      </c>
      <c r="U2978" s="372">
        <f>$G2865*'Assumptions (T&amp;D)'!Q$24</f>
        <v>0.1366826989</v>
      </c>
      <c r="V2978" s="372">
        <f>$G2865*'Assumptions (T&amp;D)'!R$24</f>
        <v>0.1366826989</v>
      </c>
      <c r="W2978" s="372">
        <f>$G2865*'Assumptions (T&amp;D)'!S$24</f>
        <v>0.1366826989</v>
      </c>
      <c r="X2978" s="372">
        <f>$G2865*'Assumptions (T&amp;D)'!T$24</f>
        <v>0.1366826989</v>
      </c>
      <c r="Y2978" s="372">
        <f>$G2865*'Assumptions (T&amp;D)'!U$24</f>
        <v>0.1366826989</v>
      </c>
      <c r="Z2978" s="372">
        <f>$G2865*'Assumptions (T&amp;D)'!V$24</f>
        <v>0.1366826989</v>
      </c>
      <c r="AA2978" s="372">
        <f>$G2865*'Assumptions (T&amp;D)'!W$24</f>
        <v>0.06834134946</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0.1115860718</v>
      </c>
      <c r="I2979" s="372">
        <f>$H2865*'Assumptions (T&amp;D)'!D$24</f>
        <v>0.2148403836</v>
      </c>
      <c r="J2979" s="372">
        <f>$H2865*'Assumptions (T&amp;D)'!E$24</f>
        <v>0.1987719892</v>
      </c>
      <c r="K2979" s="372">
        <f>$H2865*'Assumptions (T&amp;D)'!F$24</f>
        <v>0.1838938463</v>
      </c>
      <c r="L2979" s="372">
        <f>$H2865*'Assumptions (T&amp;D)'!G$24</f>
        <v>0.169908392</v>
      </c>
      <c r="M2979" s="372">
        <f>$H2865*'Assumptions (T&amp;D)'!H$24</f>
        <v>0.1574107519</v>
      </c>
      <c r="N2979" s="372">
        <f>$H2865*'Assumptions (T&amp;D)'!I$24</f>
        <v>0.1455082376</v>
      </c>
      <c r="O2979" s="372">
        <f>$H2865*'Assumptions (T&amp;D)'!J$24</f>
        <v>0.1344984119</v>
      </c>
      <c r="P2979" s="372">
        <f>$H2865*'Assumptions (T&amp;D)'!K$24</f>
        <v>0.1327130347</v>
      </c>
      <c r="Q2979" s="372">
        <f>$H2865*'Assumptions (T&amp;D)'!L$24</f>
        <v>0.1327130347</v>
      </c>
      <c r="R2979" s="372">
        <f>$H2865*'Assumptions (T&amp;D)'!M$24</f>
        <v>0.1327130347</v>
      </c>
      <c r="S2979" s="372">
        <f>$H2865*'Assumptions (T&amp;D)'!N$24</f>
        <v>0.1327130347</v>
      </c>
      <c r="T2979" s="372">
        <f>$H2865*'Assumptions (T&amp;D)'!O$24</f>
        <v>0.1327130347</v>
      </c>
      <c r="U2979" s="372">
        <f>$H2865*'Assumptions (T&amp;D)'!P$24</f>
        <v>0.1327130347</v>
      </c>
      <c r="V2979" s="372">
        <f>$H2865*'Assumptions (T&amp;D)'!Q$24</f>
        <v>0.1327130347</v>
      </c>
      <c r="W2979" s="372">
        <f>$H2865*'Assumptions (T&amp;D)'!R$24</f>
        <v>0.1327130347</v>
      </c>
      <c r="X2979" s="372">
        <f>$H2865*'Assumptions (T&amp;D)'!S$24</f>
        <v>0.1327130347</v>
      </c>
      <c r="Y2979" s="372">
        <f>$H2865*'Assumptions (T&amp;D)'!T$24</f>
        <v>0.1327130347</v>
      </c>
      <c r="Z2979" s="372">
        <f>$H2865*'Assumptions (T&amp;D)'!U$24</f>
        <v>0.1327130347</v>
      </c>
      <c r="AA2979" s="372">
        <f>$H2865*'Assumptions (T&amp;D)'!V$24</f>
        <v>0.1327130347</v>
      </c>
      <c r="AB2979" s="372">
        <f>$H2865*'Assumptions (T&amp;D)'!W$24</f>
        <v>0.06635651736</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0.1865066585</v>
      </c>
      <c r="J2980" s="372">
        <f>$I2865*'Assumptions (T&amp;D)'!D$24</f>
        <v>0.3590874865</v>
      </c>
      <c r="K2980" s="372">
        <f>$I2865*'Assumptions (T&amp;D)'!E$24</f>
        <v>0.3322305277</v>
      </c>
      <c r="L2980" s="372">
        <f>$I2865*'Assumptions (T&amp;D)'!F$24</f>
        <v>0.3073629732</v>
      </c>
      <c r="M2980" s="372">
        <f>$I2865*'Assumptions (T&amp;D)'!G$24</f>
        <v>0.283987472</v>
      </c>
      <c r="N2980" s="372">
        <f>$I2865*'Assumptions (T&amp;D)'!H$24</f>
        <v>0.2630987263</v>
      </c>
      <c r="O2980" s="372">
        <f>$I2865*'Assumptions (T&amp;D)'!I$24</f>
        <v>0.2432046827</v>
      </c>
      <c r="P2980" s="372">
        <f>$I2865*'Assumptions (T&amp;D)'!J$24</f>
        <v>0.2248026924</v>
      </c>
      <c r="Q2980" s="372">
        <f>$I2865*'Assumptions (T&amp;D)'!K$24</f>
        <v>0.2218185858</v>
      </c>
      <c r="R2980" s="372">
        <f>$I2865*'Assumptions (T&amp;D)'!L$24</f>
        <v>0.2218185858</v>
      </c>
      <c r="S2980" s="372">
        <f>$I2865*'Assumptions (T&amp;D)'!M$24</f>
        <v>0.2218185858</v>
      </c>
      <c r="T2980" s="372">
        <f>$I2865*'Assumptions (T&amp;D)'!N$24</f>
        <v>0.2218185858</v>
      </c>
      <c r="U2980" s="372">
        <f>$I2865*'Assumptions (T&amp;D)'!O$24</f>
        <v>0.2218185858</v>
      </c>
      <c r="V2980" s="372">
        <f>$I2865*'Assumptions (T&amp;D)'!P$24</f>
        <v>0.2218185858</v>
      </c>
      <c r="W2980" s="372">
        <f>$I2865*'Assumptions (T&amp;D)'!Q$24</f>
        <v>0.2218185858</v>
      </c>
      <c r="X2980" s="372">
        <f>$I2865*'Assumptions (T&amp;D)'!R$24</f>
        <v>0.2218185858</v>
      </c>
      <c r="Y2980" s="372">
        <f>$I2865*'Assumptions (T&amp;D)'!S$24</f>
        <v>0.2218185858</v>
      </c>
      <c r="Z2980" s="372">
        <f>$I2865*'Assumptions (T&amp;D)'!T$24</f>
        <v>0.2218185858</v>
      </c>
      <c r="AA2980" s="372">
        <f>$I2865*'Assumptions (T&amp;D)'!U$24</f>
        <v>0.2218185858</v>
      </c>
      <c r="AB2980" s="372">
        <f>$I2865*'Assumptions (T&amp;D)'!V$24</f>
        <v>0.2218185858</v>
      </c>
      <c r="AC2980" s="372">
        <f>$I2865*'Assumptions (T&amp;D)'!W$24</f>
        <v>0.1109092929</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0.1470600507</v>
      </c>
      <c r="K2981" s="372">
        <f>$J2865*'Assumptions (T&amp;D)'!D$24</f>
        <v>0.2831396177</v>
      </c>
      <c r="L2981" s="372">
        <f>$J2865*'Assumptions (T&amp;D)'!E$24</f>
        <v>0.2619629704</v>
      </c>
      <c r="M2981" s="372">
        <f>$J2865*'Assumptions (T&amp;D)'!F$24</f>
        <v>0.2423549636</v>
      </c>
      <c r="N2981" s="372">
        <f>$J2865*'Assumptions (T&amp;D)'!G$24</f>
        <v>0.2239234373</v>
      </c>
      <c r="O2981" s="372">
        <f>$J2865*'Assumptions (T&amp;D)'!H$24</f>
        <v>0.2074527116</v>
      </c>
      <c r="P2981" s="372">
        <f>$J2865*'Assumptions (T&amp;D)'!I$24</f>
        <v>0.1917663062</v>
      </c>
      <c r="Q2981" s="372">
        <f>$J2865*'Assumptions (T&amp;D)'!J$24</f>
        <v>0.1772563812</v>
      </c>
      <c r="R2981" s="372">
        <f>$J2865*'Assumptions (T&amp;D)'!K$24</f>
        <v>0.1749034203</v>
      </c>
      <c r="S2981" s="372">
        <f>$J2865*'Assumptions (T&amp;D)'!L$24</f>
        <v>0.1749034203</v>
      </c>
      <c r="T2981" s="372">
        <f>$J2865*'Assumptions (T&amp;D)'!M$24</f>
        <v>0.1749034203</v>
      </c>
      <c r="U2981" s="372">
        <f>$J2865*'Assumptions (T&amp;D)'!N$24</f>
        <v>0.1749034203</v>
      </c>
      <c r="V2981" s="372">
        <f>$J2865*'Assumptions (T&amp;D)'!O$24</f>
        <v>0.1749034203</v>
      </c>
      <c r="W2981" s="372">
        <f>$J2865*'Assumptions (T&amp;D)'!P$24</f>
        <v>0.1749034203</v>
      </c>
      <c r="X2981" s="372">
        <f>$J2865*'Assumptions (T&amp;D)'!Q$24</f>
        <v>0.1749034203</v>
      </c>
      <c r="Y2981" s="372">
        <f>$J2865*'Assumptions (T&amp;D)'!R$24</f>
        <v>0.1749034203</v>
      </c>
      <c r="Z2981" s="372">
        <f>$J2865*'Assumptions (T&amp;D)'!S$24</f>
        <v>0.1749034203</v>
      </c>
      <c r="AA2981" s="372">
        <f>$J2865*'Assumptions (T&amp;D)'!T$24</f>
        <v>0.1749034203</v>
      </c>
      <c r="AB2981" s="372">
        <f>$J2865*'Assumptions (T&amp;D)'!U$24</f>
        <v>0.1749034203</v>
      </c>
      <c r="AC2981" s="372">
        <f>$J2865*'Assumptions (T&amp;D)'!V$24</f>
        <v>0.1749034203</v>
      </c>
      <c r="AD2981" s="372">
        <f>$J2865*'Assumptions (T&amp;D)'!W$24</f>
        <v>0.08745171017</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0.1596525244</v>
      </c>
      <c r="L2982" s="372">
        <f>$K2865*'Assumptions (T&amp;D)'!D$24</f>
        <v>0.307384327</v>
      </c>
      <c r="M2982" s="372">
        <f>$K2865*'Assumptions (T&amp;D)'!E$24</f>
        <v>0.2843943635</v>
      </c>
      <c r="N2982" s="372">
        <f>$K2865*'Assumptions (T&amp;D)'!F$24</f>
        <v>0.2631073602</v>
      </c>
      <c r="O2982" s="372">
        <f>$K2865*'Assumptions (T&amp;D)'!G$24</f>
        <v>0.2430975772</v>
      </c>
      <c r="P2982" s="372">
        <f>$K2865*'Assumptions (T&amp;D)'!H$24</f>
        <v>0.2252164944</v>
      </c>
      <c r="Q2982" s="372">
        <f>$K2865*'Assumptions (T&amp;D)'!I$24</f>
        <v>0.2081868918</v>
      </c>
      <c r="R2982" s="372">
        <f>$K2865*'Assumptions (T&amp;D)'!J$24</f>
        <v>0.1924345094</v>
      </c>
      <c r="S2982" s="372">
        <f>$K2865*'Assumptions (T&amp;D)'!K$24</f>
        <v>0.189880069</v>
      </c>
      <c r="T2982" s="372">
        <f>$K2865*'Assumptions (T&amp;D)'!L$24</f>
        <v>0.189880069</v>
      </c>
      <c r="U2982" s="372">
        <f>$K2865*'Assumptions (T&amp;D)'!M$24</f>
        <v>0.189880069</v>
      </c>
      <c r="V2982" s="372">
        <f>$K2865*'Assumptions (T&amp;D)'!N$24</f>
        <v>0.189880069</v>
      </c>
      <c r="W2982" s="372">
        <f>$K2865*'Assumptions (T&amp;D)'!O$24</f>
        <v>0.189880069</v>
      </c>
      <c r="X2982" s="372">
        <f>$K2865*'Assumptions (T&amp;D)'!P$24</f>
        <v>0.189880069</v>
      </c>
      <c r="Y2982" s="372">
        <f>$K2865*'Assumptions (T&amp;D)'!Q$24</f>
        <v>0.189880069</v>
      </c>
      <c r="Z2982" s="372">
        <f>$K2865*'Assumptions (T&amp;D)'!R$24</f>
        <v>0.189880069</v>
      </c>
      <c r="AA2982" s="372">
        <f>$K2865*'Assumptions (T&amp;D)'!S$24</f>
        <v>0.189880069</v>
      </c>
      <c r="AB2982" s="372">
        <f>$K2865*'Assumptions (T&amp;D)'!T$24</f>
        <v>0.189880069</v>
      </c>
      <c r="AC2982" s="372">
        <f>$K2865*'Assumptions (T&amp;D)'!U$24</f>
        <v>0.189880069</v>
      </c>
      <c r="AD2982" s="372">
        <f>$K2865*'Assumptions (T&amp;D)'!V$24</f>
        <v>0.189880069</v>
      </c>
      <c r="AE2982" s="372">
        <f>$K2865*'Assumptions (T&amp;D)'!W$24</f>
        <v>0.09494003452</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0.149589024</v>
      </c>
      <c r="M2983" s="372">
        <f>$L2865*'Assumptions (T&amp;D)'!D$24</f>
        <v>0.2880087342</v>
      </c>
      <c r="N2983" s="372">
        <f>$L2865*'Assumptions (T&amp;D)'!E$24</f>
        <v>0.2664679147</v>
      </c>
      <c r="O2983" s="372">
        <f>$L2865*'Assumptions (T&amp;D)'!F$24</f>
        <v>0.2465227115</v>
      </c>
      <c r="P2983" s="372">
        <f>$L2865*'Assumptions (T&amp;D)'!G$24</f>
        <v>0.2277742205</v>
      </c>
      <c r="Q2983" s="372">
        <f>$L2865*'Assumptions (T&amp;D)'!H$24</f>
        <v>0.2110202498</v>
      </c>
      <c r="R2983" s="372">
        <f>$L2865*'Assumptions (T&amp;D)'!I$24</f>
        <v>0.1950640873</v>
      </c>
      <c r="S2983" s="372">
        <f>$L2865*'Assumptions (T&amp;D)'!J$24</f>
        <v>0.1803046369</v>
      </c>
      <c r="T2983" s="372">
        <f>$L2865*'Assumptions (T&amp;D)'!K$24</f>
        <v>0.1779112125</v>
      </c>
      <c r="U2983" s="372">
        <f>$L2865*'Assumptions (T&amp;D)'!L$24</f>
        <v>0.1779112125</v>
      </c>
      <c r="V2983" s="372">
        <f>$L2865*'Assumptions (T&amp;D)'!M$24</f>
        <v>0.1779112125</v>
      </c>
      <c r="W2983" s="372">
        <f>$L2865*'Assumptions (T&amp;D)'!N$24</f>
        <v>0.1779112125</v>
      </c>
      <c r="X2983" s="372">
        <f>$L2865*'Assumptions (T&amp;D)'!O$24</f>
        <v>0.1779112125</v>
      </c>
      <c r="Y2983" s="372">
        <f>$L2865*'Assumptions (T&amp;D)'!P$24</f>
        <v>0.1779112125</v>
      </c>
      <c r="Z2983" s="372">
        <f>$L2865*'Assumptions (T&amp;D)'!Q$24</f>
        <v>0.1779112125</v>
      </c>
      <c r="AA2983" s="372">
        <f>$L2865*'Assumptions (T&amp;D)'!R$24</f>
        <v>0.1779112125</v>
      </c>
      <c r="AB2983" s="372">
        <f>$L2865*'Assumptions (T&amp;D)'!S$24</f>
        <v>0.1779112125</v>
      </c>
      <c r="AC2983" s="372">
        <f>$L2865*'Assumptions (T&amp;D)'!T$24</f>
        <v>0.1779112125</v>
      </c>
      <c r="AD2983" s="372">
        <f>$L2865*'Assumptions (T&amp;D)'!U$24</f>
        <v>0.1779112125</v>
      </c>
      <c r="AE2983" s="372">
        <f>$L2865*'Assumptions (T&amp;D)'!V$24</f>
        <v>0.1779112125</v>
      </c>
      <c r="AF2983" s="372">
        <f>$L2865*'Assumptions (T&amp;D)'!W$24</f>
        <v>0.08895560626</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0.14177433</v>
      </c>
      <c r="N2984" s="372">
        <f>$M2865*'Assumptions (T&amp;D)'!D$24</f>
        <v>0.2729628433</v>
      </c>
      <c r="O2984" s="372">
        <f>$M2865*'Assumptions (T&amp;D)'!E$24</f>
        <v>0.2525473398</v>
      </c>
      <c r="P2984" s="372">
        <f>$M2865*'Assumptions (T&amp;D)'!F$24</f>
        <v>0.2336440958</v>
      </c>
      <c r="Q2984" s="372">
        <f>$M2865*'Assumptions (T&amp;D)'!G$24</f>
        <v>0.2158750464</v>
      </c>
      <c r="R2984" s="372">
        <f>$M2865*'Assumptions (T&amp;D)'!H$24</f>
        <v>0.1999963215</v>
      </c>
      <c r="S2984" s="372">
        <f>$M2865*'Assumptions (T&amp;D)'!I$24</f>
        <v>0.1848737263</v>
      </c>
      <c r="T2984" s="372">
        <f>$M2865*'Assumptions (T&amp;D)'!J$24</f>
        <v>0.1708853257</v>
      </c>
      <c r="U2984" s="372">
        <f>$M2865*'Assumptions (T&amp;D)'!K$24</f>
        <v>0.1686169364</v>
      </c>
      <c r="V2984" s="372">
        <f>$M2865*'Assumptions (T&amp;D)'!L$24</f>
        <v>0.1686169364</v>
      </c>
      <c r="W2984" s="372">
        <f>$M2865*'Assumptions (T&amp;D)'!M$24</f>
        <v>0.1686169364</v>
      </c>
      <c r="X2984" s="372">
        <f>$M2865*'Assumptions (T&amp;D)'!N$24</f>
        <v>0.1686169364</v>
      </c>
      <c r="Y2984" s="372">
        <f>$M2865*'Assumptions (T&amp;D)'!O$24</f>
        <v>0.1686169364</v>
      </c>
      <c r="Z2984" s="372">
        <f>$M2865*'Assumptions (T&amp;D)'!P$24</f>
        <v>0.1686169364</v>
      </c>
      <c r="AA2984" s="372">
        <f>$M2865*'Assumptions (T&amp;D)'!Q$24</f>
        <v>0.1686169364</v>
      </c>
      <c r="AB2984" s="372">
        <f>$M2865*'Assumptions (T&amp;D)'!R$24</f>
        <v>0.1686169364</v>
      </c>
      <c r="AC2984" s="372">
        <f>$M2865*'Assumptions (T&amp;D)'!S$24</f>
        <v>0.1686169364</v>
      </c>
      <c r="AD2984" s="372">
        <f>$M2865*'Assumptions (T&amp;D)'!T$24</f>
        <v>0.1686169364</v>
      </c>
      <c r="AE2984" s="372">
        <f>$M2865*'Assumptions (T&amp;D)'!U$24</f>
        <v>0.1686169364</v>
      </c>
      <c r="AF2984" s="372">
        <f>$M2865*'Assumptions (T&amp;D)'!V$24</f>
        <v>0.1686169364</v>
      </c>
      <c r="AG2984" s="372">
        <f>$M2865*'Assumptions (T&amp;D)'!W$24</f>
        <v>0.08430846822</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0.1587272067</v>
      </c>
      <c r="O2985" s="372">
        <f>$N2865*'Assumptions (T&amp;D)'!D$24</f>
        <v>0.305602782</v>
      </c>
      <c r="P2985" s="372">
        <f>$N2865*'Assumptions (T&amp;D)'!E$24</f>
        <v>0.2827460643</v>
      </c>
      <c r="Q2985" s="372">
        <f>$N2865*'Assumptions (T&amp;D)'!F$24</f>
        <v>0.2615824367</v>
      </c>
      <c r="R2985" s="372">
        <f>$N2865*'Assumptions (T&amp;D)'!G$24</f>
        <v>0.2416886268</v>
      </c>
      <c r="S2985" s="372">
        <f>$N2865*'Assumptions (T&amp;D)'!H$24</f>
        <v>0.2239111796</v>
      </c>
      <c r="T2985" s="372">
        <f>$N2865*'Assumptions (T&amp;D)'!I$24</f>
        <v>0.2069802776</v>
      </c>
      <c r="U2985" s="372">
        <f>$N2865*'Assumptions (T&amp;D)'!J$24</f>
        <v>0.1913191932</v>
      </c>
      <c r="V2985" s="372">
        <f>$N2865*'Assumptions (T&amp;D)'!K$24</f>
        <v>0.1887795579</v>
      </c>
      <c r="W2985" s="372">
        <f>$N2865*'Assumptions (T&amp;D)'!L$24</f>
        <v>0.1887795579</v>
      </c>
      <c r="X2985" s="372">
        <f>$N2865*'Assumptions (T&amp;D)'!M$24</f>
        <v>0.1887795579</v>
      </c>
      <c r="Y2985" s="372">
        <f>$N2865*'Assumptions (T&amp;D)'!N$24</f>
        <v>0.1887795579</v>
      </c>
      <c r="Z2985" s="372">
        <f>$N2865*'Assumptions (T&amp;D)'!O$24</f>
        <v>0.1887795579</v>
      </c>
      <c r="AA2985" s="372">
        <f>$N2865*'Assumptions (T&amp;D)'!P$24</f>
        <v>0.1887795579</v>
      </c>
      <c r="AB2985" s="372">
        <f>$N2865*'Assumptions (T&amp;D)'!Q$24</f>
        <v>0.1887795579</v>
      </c>
      <c r="AC2985" s="372">
        <f>$N2865*'Assumptions (T&amp;D)'!R$24</f>
        <v>0.1887795579</v>
      </c>
      <c r="AD2985" s="372">
        <f>$N2865*'Assumptions (T&amp;D)'!S$24</f>
        <v>0.1887795579</v>
      </c>
      <c r="AE2985" s="372">
        <f>$N2865*'Assumptions (T&amp;D)'!T$24</f>
        <v>0.1887795579</v>
      </c>
      <c r="AF2985" s="372">
        <f>$N2865*'Assumptions (T&amp;D)'!U$24</f>
        <v>0.1887795579</v>
      </c>
      <c r="AG2985" s="372">
        <f>$N2865*'Assumptions (T&amp;D)'!V$24</f>
        <v>0.1887795579</v>
      </c>
      <c r="AH2985" s="372">
        <f>$N2865*'Assumptions (T&amp;D)'!W$24</f>
        <v>0.09438977893</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0.1576717592</v>
      </c>
      <c r="P2986" s="372">
        <f>$O2865*'Assumptions (T&amp;D)'!D$24</f>
        <v>0.3035706937</v>
      </c>
      <c r="Q2986" s="372">
        <f>$O2865*'Assumptions (T&amp;D)'!E$24</f>
        <v>0.2808659604</v>
      </c>
      <c r="R2986" s="372">
        <f>$O2865*'Assumptions (T&amp;D)'!F$24</f>
        <v>0.2598430592</v>
      </c>
      <c r="S2986" s="372">
        <f>$O2865*'Assumptions (T&amp;D)'!G$24</f>
        <v>0.240081532</v>
      </c>
      <c r="T2986" s="372">
        <f>$O2865*'Assumptions (T&amp;D)'!H$24</f>
        <v>0.222422295</v>
      </c>
      <c r="U2986" s="372">
        <f>$O2865*'Assumptions (T&amp;D)'!I$24</f>
        <v>0.205603974</v>
      </c>
      <c r="V2986" s="372">
        <f>$O2865*'Assumptions (T&amp;D)'!J$24</f>
        <v>0.1900470271</v>
      </c>
      <c r="W2986" s="372">
        <f>$O2865*'Assumptions (T&amp;D)'!K$24</f>
        <v>0.187524279</v>
      </c>
      <c r="X2986" s="372">
        <f>$O2865*'Assumptions (T&amp;D)'!L$24</f>
        <v>0.187524279</v>
      </c>
      <c r="Y2986" s="372">
        <f>$O2865*'Assumptions (T&amp;D)'!M$24</f>
        <v>0.187524279</v>
      </c>
      <c r="Z2986" s="372">
        <f>$O2865*'Assumptions (T&amp;D)'!N$24</f>
        <v>0.187524279</v>
      </c>
      <c r="AA2986" s="372">
        <f>$O2865*'Assumptions (T&amp;D)'!O$24</f>
        <v>0.187524279</v>
      </c>
      <c r="AB2986" s="372">
        <f>$O2865*'Assumptions (T&amp;D)'!P$24</f>
        <v>0.187524279</v>
      </c>
      <c r="AC2986" s="372">
        <f>$O2865*'Assumptions (T&amp;D)'!Q$24</f>
        <v>0.187524279</v>
      </c>
      <c r="AD2986" s="372">
        <f>$O2865*'Assumptions (T&amp;D)'!R$24</f>
        <v>0.187524279</v>
      </c>
      <c r="AE2986" s="372">
        <f>$O2865*'Assumptions (T&amp;D)'!S$24</f>
        <v>0.187524279</v>
      </c>
      <c r="AF2986" s="372">
        <f>$O2865*'Assumptions (T&amp;D)'!T$24</f>
        <v>0.187524279</v>
      </c>
      <c r="AG2986" s="372">
        <f>$O2865*'Assumptions (T&amp;D)'!U$24</f>
        <v>0.187524279</v>
      </c>
      <c r="AH2986" s="372">
        <f>$O2865*'Assumptions (T&amp;D)'!V$24</f>
        <v>0.187524279</v>
      </c>
      <c r="AI2986" s="372">
        <f>$O2865*'Assumptions (T&amp;D)'!W$24</f>
        <v>0.09376213948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0.1631411789</v>
      </c>
      <c r="Q2987" s="372">
        <f>$P2865*'Assumptions (T&amp;D)'!D$24</f>
        <v>0.3141011498</v>
      </c>
      <c r="R2987" s="372">
        <f>$P2865*'Assumptions (T&amp;D)'!E$24</f>
        <v>0.29060882</v>
      </c>
      <c r="S2987" s="372">
        <f>$P2865*'Assumptions (T&amp;D)'!F$24</f>
        <v>0.2688566628</v>
      </c>
      <c r="T2987" s="372">
        <f>$P2865*'Assumptions (T&amp;D)'!G$24</f>
        <v>0.2484096351</v>
      </c>
      <c r="U2987" s="372">
        <f>$P2865*'Assumptions (T&amp;D)'!H$24</f>
        <v>0.230137823</v>
      </c>
      <c r="V2987" s="372">
        <f>$P2865*'Assumptions (T&amp;D)'!I$24</f>
        <v>0.2127360973</v>
      </c>
      <c r="W2987" s="372">
        <f>$P2865*'Assumptions (T&amp;D)'!J$24</f>
        <v>0.196639501</v>
      </c>
      <c r="X2987" s="372">
        <f>$P2865*'Assumptions (T&amp;D)'!K$24</f>
        <v>0.1940292421</v>
      </c>
      <c r="Y2987" s="372">
        <f>$P2865*'Assumptions (T&amp;D)'!L$24</f>
        <v>0.1940292421</v>
      </c>
      <c r="Z2987" s="372">
        <f>$P2865*'Assumptions (T&amp;D)'!M$24</f>
        <v>0.1940292421</v>
      </c>
      <c r="AA2987" s="372">
        <f>$P2865*'Assumptions (T&amp;D)'!N$24</f>
        <v>0.1940292421</v>
      </c>
      <c r="AB2987" s="372">
        <f>$P2865*'Assumptions (T&amp;D)'!O$24</f>
        <v>0.1940292421</v>
      </c>
      <c r="AC2987" s="372">
        <f>$P2865*'Assumptions (T&amp;D)'!P$24</f>
        <v>0.1940292421</v>
      </c>
      <c r="AD2987" s="372">
        <f>$P2865*'Assumptions (T&amp;D)'!Q$24</f>
        <v>0.1940292421</v>
      </c>
      <c r="AE2987" s="372">
        <f>$P2865*'Assumptions (T&amp;D)'!R$24</f>
        <v>0.1940292421</v>
      </c>
      <c r="AF2987" s="372">
        <f>$P2865*'Assumptions (T&amp;D)'!S$24</f>
        <v>0.1940292421</v>
      </c>
      <c r="AG2987" s="372">
        <f>$P2865*'Assumptions (T&amp;D)'!T$24</f>
        <v>0.1940292421</v>
      </c>
      <c r="AH2987" s="372">
        <f>$P2865*'Assumptions (T&amp;D)'!U$24</f>
        <v>0.1940292421</v>
      </c>
      <c r="AI2987" s="372">
        <f>$P2865*'Assumptions (T&amp;D)'!V$24</f>
        <v>0.1940292421</v>
      </c>
      <c r="AJ2987" s="372">
        <f>$P2865*'Assumptions (T&amp;D)'!W$24</f>
        <v>0.09701462105</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0.1712777199</v>
      </c>
      <c r="R2988" s="372">
        <f>$Q2865*'Assumptions (T&amp;D)'!D$24</f>
        <v>0.3297667034</v>
      </c>
      <c r="S2988" s="372">
        <f>$Q2865*'Assumptions (T&amp;D)'!E$24</f>
        <v>0.3051027117</v>
      </c>
      <c r="T2988" s="372">
        <f>$Q2865*'Assumptions (T&amp;D)'!F$24</f>
        <v>0.2822656824</v>
      </c>
      <c r="U2988" s="372">
        <f>$Q2865*'Assumptions (T&amp;D)'!G$24</f>
        <v>0.2607988748</v>
      </c>
      <c r="V2988" s="372">
        <f>$Q2865*'Assumptions (T&amp;D)'!H$24</f>
        <v>0.2416157702</v>
      </c>
      <c r="W2988" s="372">
        <f>$Q2865*'Assumptions (T&amp;D)'!I$24</f>
        <v>0.2233461468</v>
      </c>
      <c r="X2988" s="372">
        <f>$Q2865*'Assumptions (T&amp;D)'!J$24</f>
        <v>0.2064467451</v>
      </c>
      <c r="Y2988" s="372">
        <f>$Q2865*'Assumptions (T&amp;D)'!K$24</f>
        <v>0.2037063015</v>
      </c>
      <c r="Z2988" s="372">
        <f>$Q2865*'Assumptions (T&amp;D)'!L$24</f>
        <v>0.2037063015</v>
      </c>
      <c r="AA2988" s="372">
        <f>$Q2865*'Assumptions (T&amp;D)'!M$24</f>
        <v>0.2037063015</v>
      </c>
      <c r="AB2988" s="372">
        <f>$Q2865*'Assumptions (T&amp;D)'!N$24</f>
        <v>0.2037063015</v>
      </c>
      <c r="AC2988" s="372">
        <f>$Q2865*'Assumptions (T&amp;D)'!O$24</f>
        <v>0.2037063015</v>
      </c>
      <c r="AD2988" s="372">
        <f>$Q2865*'Assumptions (T&amp;D)'!P$24</f>
        <v>0.2037063015</v>
      </c>
      <c r="AE2988" s="372">
        <f>$Q2865*'Assumptions (T&amp;D)'!Q$24</f>
        <v>0.2037063015</v>
      </c>
      <c r="AF2988" s="372">
        <f>$Q2865*'Assumptions (T&amp;D)'!R$24</f>
        <v>0.2037063015</v>
      </c>
      <c r="AG2988" s="372">
        <f>$Q2865*'Assumptions (T&amp;D)'!S$24</f>
        <v>0.2037063015</v>
      </c>
      <c r="AH2988" s="372">
        <f>$Q2865*'Assumptions (T&amp;D)'!T$24</f>
        <v>0.2037063015</v>
      </c>
      <c r="AI2988" s="372">
        <f>$Q2865*'Assumptions (T&amp;D)'!U$24</f>
        <v>0.2037063015</v>
      </c>
      <c r="AJ2988" s="372">
        <f>$Q2865*'Assumptions (T&amp;D)'!V$24</f>
        <v>0.2037063015</v>
      </c>
      <c r="AK2988" s="372">
        <f>$Q2865*'Assumptions (T&amp;D)'!W$24</f>
        <v>0.1018531508</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0.1906354894</v>
      </c>
      <c r="S2989" s="372">
        <f>$R2865*'Assumptions (T&amp;D)'!D$24</f>
        <v>0.3670368623</v>
      </c>
      <c r="T2989" s="372">
        <f>$R2865*'Assumptions (T&amp;D)'!E$24</f>
        <v>0.3395853518</v>
      </c>
      <c r="U2989" s="372">
        <f>$R2865*'Assumptions (T&amp;D)'!F$24</f>
        <v>0.3141672866</v>
      </c>
      <c r="V2989" s="372">
        <f>$R2865*'Assumptions (T&amp;D)'!G$24</f>
        <v>0.2902743052</v>
      </c>
      <c r="W2989" s="372">
        <f>$R2865*'Assumptions (T&amp;D)'!H$24</f>
        <v>0.2689231304</v>
      </c>
      <c r="X2989" s="372">
        <f>$R2865*'Assumptions (T&amp;D)'!I$24</f>
        <v>0.2485886782</v>
      </c>
      <c r="Y2989" s="372">
        <f>$R2865*'Assumptions (T&amp;D)'!J$24</f>
        <v>0.2297793099</v>
      </c>
      <c r="Z2989" s="372">
        <f>$R2865*'Assumptions (T&amp;D)'!K$24</f>
        <v>0.2267291421</v>
      </c>
      <c r="AA2989" s="372">
        <f>$R2865*'Assumptions (T&amp;D)'!L$24</f>
        <v>0.2267291421</v>
      </c>
      <c r="AB2989" s="372">
        <f>$R2865*'Assumptions (T&amp;D)'!M$24</f>
        <v>0.2267291421</v>
      </c>
      <c r="AC2989" s="372">
        <f>$R2865*'Assumptions (T&amp;D)'!N$24</f>
        <v>0.2267291421</v>
      </c>
      <c r="AD2989" s="372">
        <f>$R2865*'Assumptions (T&amp;D)'!O$24</f>
        <v>0.2267291421</v>
      </c>
      <c r="AE2989" s="372">
        <f>$R2865*'Assumptions (T&amp;D)'!P$24</f>
        <v>0.2267291421</v>
      </c>
      <c r="AF2989" s="372">
        <f>$R2865*'Assumptions (T&amp;D)'!Q$24</f>
        <v>0.2267291421</v>
      </c>
      <c r="AG2989" s="372">
        <f>$R2865*'Assumptions (T&amp;D)'!R$24</f>
        <v>0.2267291421</v>
      </c>
      <c r="AH2989" s="372">
        <f>$R2865*'Assumptions (T&amp;D)'!S$24</f>
        <v>0.2267291421</v>
      </c>
      <c r="AI2989" s="372">
        <f>$R2865*'Assumptions (T&amp;D)'!T$24</f>
        <v>0.2267291421</v>
      </c>
      <c r="AJ2989" s="372">
        <f>$R2865*'Assumptions (T&amp;D)'!U$24</f>
        <v>0.2267291421</v>
      </c>
      <c r="AK2989" s="372">
        <f>$R2865*'Assumptions (T&amp;D)'!V$24</f>
        <v>0.2267291421</v>
      </c>
      <c r="AL2989" s="372">
        <f>$R2865*'Assumptions (T&amp;D)'!W$24</f>
        <v>0.113364571</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0.2171784284</v>
      </c>
      <c r="T2990" s="372">
        <f>$S2865*'Assumptions (T&amp;D)'!D$24</f>
        <v>0.4181408675</v>
      </c>
      <c r="U2990" s="372">
        <f>$S2865*'Assumptions (T&amp;D)'!E$24</f>
        <v>0.3868671738</v>
      </c>
      <c r="V2990" s="372">
        <f>$S2865*'Assumptions (T&amp;D)'!F$24</f>
        <v>0.35791005</v>
      </c>
      <c r="W2990" s="372">
        <f>$S2865*'Assumptions (T&amp;D)'!G$24</f>
        <v>0.3306903537</v>
      </c>
      <c r="X2990" s="372">
        <f>$S2865*'Assumptions (T&amp;D)'!H$24</f>
        <v>0.3063663697</v>
      </c>
      <c r="Y2990" s="372">
        <f>$S2865*'Assumptions (T&amp;D)'!I$24</f>
        <v>0.2832006707</v>
      </c>
      <c r="Z2990" s="372">
        <f>$S2865*'Assumptions (T&amp;D)'!J$24</f>
        <v>0.2617723991</v>
      </c>
      <c r="AA2990" s="372">
        <f>$S2865*'Assumptions (T&amp;D)'!K$24</f>
        <v>0.2582975442</v>
      </c>
      <c r="AB2990" s="372">
        <f>$S2865*'Assumptions (T&amp;D)'!L$24</f>
        <v>0.2582975442</v>
      </c>
      <c r="AC2990" s="372">
        <f>$S2865*'Assumptions (T&amp;D)'!M$24</f>
        <v>0.2582975442</v>
      </c>
      <c r="AD2990" s="372">
        <f>$S2865*'Assumptions (T&amp;D)'!N$24</f>
        <v>0.2582975442</v>
      </c>
      <c r="AE2990" s="372">
        <f>$S2865*'Assumptions (T&amp;D)'!O$24</f>
        <v>0.2582975442</v>
      </c>
      <c r="AF2990" s="372">
        <f>$S2865*'Assumptions (T&amp;D)'!P$24</f>
        <v>0.2582975442</v>
      </c>
      <c r="AG2990" s="372">
        <f>$S2865*'Assumptions (T&amp;D)'!Q$24</f>
        <v>0.2582975442</v>
      </c>
      <c r="AH2990" s="372">
        <f>$S2865*'Assumptions (T&amp;D)'!R$24</f>
        <v>0.2582975442</v>
      </c>
      <c r="AI2990" s="372">
        <f>$S2865*'Assumptions (T&amp;D)'!S$24</f>
        <v>0.2582975442</v>
      </c>
      <c r="AJ2990" s="372">
        <f>$S2865*'Assumptions (T&amp;D)'!T$24</f>
        <v>0.2582975442</v>
      </c>
      <c r="AK2990" s="372">
        <f>$S2865*'Assumptions (T&amp;D)'!U$24</f>
        <v>0.2582975442</v>
      </c>
      <c r="AL2990" s="372">
        <f>$S2865*'Assumptions (T&amp;D)'!V$24</f>
        <v>0.2582975442</v>
      </c>
      <c r="AM2990" s="372">
        <f>$S2865*'Assumptions (T&amp;D)'!W$24</f>
        <v>0.1291487721</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0.192193985</v>
      </c>
      <c r="U2991" s="372">
        <f>$T2865*'Assumptions (T&amp;D)'!D$24</f>
        <v>0.3700374857</v>
      </c>
      <c r="V2991" s="372">
        <f>$T2865*'Assumptions (T&amp;D)'!E$24</f>
        <v>0.3423615519</v>
      </c>
      <c r="W2991" s="372">
        <f>$T2865*'Assumptions (T&amp;D)'!F$24</f>
        <v>0.3167356872</v>
      </c>
      <c r="X2991" s="372">
        <f>$T2865*'Assumptions (T&amp;D)'!G$24</f>
        <v>0.2926473744</v>
      </c>
      <c r="Y2991" s="372">
        <f>$T2865*'Assumptions (T&amp;D)'!H$24</f>
        <v>0.2711216481</v>
      </c>
      <c r="Z2991" s="372">
        <f>$T2865*'Assumptions (T&amp;D)'!I$24</f>
        <v>0.2506209564</v>
      </c>
      <c r="AA2991" s="372">
        <f>$T2865*'Assumptions (T&amp;D)'!J$24</f>
        <v>0.2316578165</v>
      </c>
      <c r="AB2991" s="372">
        <f>$T2865*'Assumptions (T&amp;D)'!K$24</f>
        <v>0.2285827128</v>
      </c>
      <c r="AC2991" s="372">
        <f>$T2865*'Assumptions (T&amp;D)'!L$24</f>
        <v>0.2285827128</v>
      </c>
      <c r="AD2991" s="372">
        <f>$T2865*'Assumptions (T&amp;D)'!M$24</f>
        <v>0.2285827128</v>
      </c>
      <c r="AE2991" s="372">
        <f>$T2865*'Assumptions (T&amp;D)'!N$24</f>
        <v>0.2285827128</v>
      </c>
      <c r="AF2991" s="372">
        <f>$T2865*'Assumptions (T&amp;D)'!O$24</f>
        <v>0.2285827128</v>
      </c>
      <c r="AG2991" s="372">
        <f>$T2865*'Assumptions (T&amp;D)'!P$24</f>
        <v>0.2285827128</v>
      </c>
      <c r="AH2991" s="372">
        <f>$T2865*'Assumptions (T&amp;D)'!Q$24</f>
        <v>0.2285827128</v>
      </c>
      <c r="AI2991" s="372">
        <f>$T2865*'Assumptions (T&amp;D)'!R$24</f>
        <v>0.2285827128</v>
      </c>
      <c r="AJ2991" s="372">
        <f>$T2865*'Assumptions (T&amp;D)'!S$24</f>
        <v>0.2285827128</v>
      </c>
      <c r="AK2991" s="372">
        <f>$T2865*'Assumptions (T&amp;D)'!T$24</f>
        <v>0.2285827128</v>
      </c>
      <c r="AL2991" s="372">
        <f>$T2865*'Assumptions (T&amp;D)'!U$24</f>
        <v>0.2285827128</v>
      </c>
      <c r="AM2991" s="372">
        <f>$T2865*'Assumptions (T&amp;D)'!V$24</f>
        <v>0.2285827128</v>
      </c>
      <c r="AN2991" s="372">
        <f>$T2865*'Assumptions (T&amp;D)'!W$24</f>
        <v>0.1142913564</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0.1946216532</v>
      </c>
      <c r="V2992" s="372">
        <f>$U2865*'Assumptions (T&amp;D)'!D$24</f>
        <v>0.3747115563</v>
      </c>
      <c r="W2992" s="372">
        <f>$U2865*'Assumptions (T&amp;D)'!E$24</f>
        <v>0.3466860383</v>
      </c>
      <c r="X2992" s="372">
        <f>$U2865*'Assumptions (T&amp;D)'!F$24</f>
        <v>0.3207364845</v>
      </c>
      <c r="Y2992" s="372">
        <f>$U2865*'Assumptions (T&amp;D)'!G$24</f>
        <v>0.296343904</v>
      </c>
      <c r="Z2992" s="372">
        <f>$U2865*'Assumptions (T&amp;D)'!H$24</f>
        <v>0.2745462788</v>
      </c>
      <c r="AA2992" s="372">
        <f>$U2865*'Assumptions (T&amp;D)'!I$24</f>
        <v>0.2537866358</v>
      </c>
      <c r="AB2992" s="372">
        <f>$U2865*'Assumptions (T&amp;D)'!J$24</f>
        <v>0.234583966</v>
      </c>
      <c r="AC2992" s="372">
        <f>$U2865*'Assumptions (T&amp;D)'!K$24</f>
        <v>0.2314700196</v>
      </c>
      <c r="AD2992" s="372">
        <f>$U2865*'Assumptions (T&amp;D)'!L$24</f>
        <v>0.2314700196</v>
      </c>
      <c r="AE2992" s="372">
        <f>$U2865*'Assumptions (T&amp;D)'!M$24</f>
        <v>0.2314700196</v>
      </c>
      <c r="AF2992" s="372">
        <f>$U2865*'Assumptions (T&amp;D)'!N$24</f>
        <v>0.2314700196</v>
      </c>
      <c r="AG2992" s="372">
        <f>$U2865*'Assumptions (T&amp;D)'!O$24</f>
        <v>0.2314700196</v>
      </c>
      <c r="AH2992" s="372">
        <f>$U2865*'Assumptions (T&amp;D)'!P$24</f>
        <v>0.2314700196</v>
      </c>
      <c r="AI2992" s="372">
        <f>$U2865*'Assumptions (T&amp;D)'!Q$24</f>
        <v>0.2314700196</v>
      </c>
      <c r="AJ2992" s="372">
        <f>$U2865*'Assumptions (T&amp;D)'!R$24</f>
        <v>0.2314700196</v>
      </c>
      <c r="AK2992" s="372">
        <f>$U2865*'Assumptions (T&amp;D)'!S$24</f>
        <v>0.2314700196</v>
      </c>
      <c r="AL2992" s="372">
        <f>$U2865*'Assumptions (T&amp;D)'!T$24</f>
        <v>0.2314700196</v>
      </c>
      <c r="AM2992" s="372">
        <f>$U2865*'Assumptions (T&amp;D)'!U$24</f>
        <v>0.2314700196</v>
      </c>
      <c r="AN2992" s="372">
        <f>$U2865*'Assumptions (T&amp;D)'!V$24</f>
        <v>0.2314700196</v>
      </c>
      <c r="AO2992" s="372">
        <f>$U2865*'Assumptions (T&amp;D)'!W$24</f>
        <v>0.1157350098</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0.2017266691</v>
      </c>
      <c r="W2993" s="372">
        <f>$V2865*'Assumptions (T&amp;D)'!D$24</f>
        <v>0.3883910802</v>
      </c>
      <c r="X2993" s="372">
        <f>$V2865*'Assumptions (T&amp;D)'!E$24</f>
        <v>0.3593424399</v>
      </c>
      <c r="Y2993" s="372">
        <f>$V2865*'Assumptions (T&amp;D)'!F$24</f>
        <v>0.3324455506</v>
      </c>
      <c r="Z2993" s="372">
        <f>$V2865*'Assumptions (T&amp;D)'!G$24</f>
        <v>0.3071624748</v>
      </c>
      <c r="AA2993" s="372">
        <f>$V2865*'Assumptions (T&amp;D)'!H$24</f>
        <v>0.2845690879</v>
      </c>
      <c r="AB2993" s="372">
        <f>$V2865*'Assumptions (T&amp;D)'!I$24</f>
        <v>0.2630515765</v>
      </c>
      <c r="AC2993" s="372">
        <f>$V2865*'Assumptions (T&amp;D)'!J$24</f>
        <v>0.2431478785</v>
      </c>
      <c r="AD2993" s="372">
        <f>$V2865*'Assumptions (T&amp;D)'!K$24</f>
        <v>0.2399202518</v>
      </c>
      <c r="AE2993" s="372">
        <f>$V2865*'Assumptions (T&amp;D)'!L$24</f>
        <v>0.2399202518</v>
      </c>
      <c r="AF2993" s="372">
        <f>$V2865*'Assumptions (T&amp;D)'!M$24</f>
        <v>0.2399202518</v>
      </c>
      <c r="AG2993" s="372">
        <f>$V2865*'Assumptions (T&amp;D)'!N$24</f>
        <v>0.2399202518</v>
      </c>
      <c r="AH2993" s="372">
        <f>$V2865*'Assumptions (T&amp;D)'!O$24</f>
        <v>0.2399202518</v>
      </c>
      <c r="AI2993" s="372">
        <f>$V2865*'Assumptions (T&amp;D)'!P$24</f>
        <v>0.2399202518</v>
      </c>
      <c r="AJ2993" s="372">
        <f>$V2865*'Assumptions (T&amp;D)'!Q$24</f>
        <v>0.2399202518</v>
      </c>
      <c r="AK2993" s="372">
        <f>$V2865*'Assumptions (T&amp;D)'!R$24</f>
        <v>0.2399202518</v>
      </c>
      <c r="AL2993" s="372">
        <f>$V2865*'Assumptions (T&amp;D)'!S$24</f>
        <v>0.2399202518</v>
      </c>
      <c r="AM2993" s="372">
        <f>$V2865*'Assumptions (T&amp;D)'!T$24</f>
        <v>0.2399202518</v>
      </c>
      <c r="AN2993" s="372">
        <f>$V2865*'Assumptions (T&amp;D)'!U$24</f>
        <v>0.2399202518</v>
      </c>
      <c r="AO2993" s="372">
        <f>$V2865*'Assumptions (T&amp;D)'!V$24</f>
        <v>0.2399202518</v>
      </c>
      <c r="AP2993" s="372">
        <f>$V2865*'Assumptions (T&amp;D)'!W$24</f>
        <v>0.1199601259</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0.2057103614</v>
      </c>
      <c r="X2994" s="372">
        <f>$W2865*'Assumptions (T&amp;D)'!D$24</f>
        <v>0.3960610157</v>
      </c>
      <c r="Y2994" s="372">
        <f>$W2865*'Assumptions (T&amp;D)'!E$24</f>
        <v>0.3664387237</v>
      </c>
      <c r="Z2994" s="372">
        <f>$W2865*'Assumptions (T&amp;D)'!F$24</f>
        <v>0.3390106755</v>
      </c>
      <c r="AA2994" s="372">
        <f>$W2865*'Assumptions (T&amp;D)'!G$24</f>
        <v>0.3132283102</v>
      </c>
      <c r="AB2994" s="372">
        <f>$W2865*'Assumptions (T&amp;D)'!H$24</f>
        <v>0.2901887498</v>
      </c>
      <c r="AC2994" s="372">
        <f>$W2865*'Assumptions (T&amp;D)'!I$24</f>
        <v>0.2682463112</v>
      </c>
      <c r="AD2994" s="372">
        <f>$W2865*'Assumptions (T&amp;D)'!J$24</f>
        <v>0.2479495556</v>
      </c>
      <c r="AE2994" s="372">
        <f>$W2865*'Assumptions (T&amp;D)'!K$24</f>
        <v>0.2446581898</v>
      </c>
      <c r="AF2994" s="372">
        <f>$W2865*'Assumptions (T&amp;D)'!L$24</f>
        <v>0.2446581898</v>
      </c>
      <c r="AG2994" s="372">
        <f>$W2865*'Assumptions (T&amp;D)'!M$24</f>
        <v>0.2446581898</v>
      </c>
      <c r="AH2994" s="372">
        <f>$W2865*'Assumptions (T&amp;D)'!N$24</f>
        <v>0.2446581898</v>
      </c>
      <c r="AI2994" s="372">
        <f>$W2865*'Assumptions (T&amp;D)'!O$24</f>
        <v>0.2446581898</v>
      </c>
      <c r="AJ2994" s="372">
        <f>$W2865*'Assumptions (T&amp;D)'!P$24</f>
        <v>0.2446581898</v>
      </c>
      <c r="AK2994" s="372">
        <f>$W2865*'Assumptions (T&amp;D)'!Q$24</f>
        <v>0.2446581898</v>
      </c>
      <c r="AL2994" s="372">
        <f>$W2865*'Assumptions (T&amp;D)'!R$24</f>
        <v>0.2446581898</v>
      </c>
      <c r="AM2994" s="372">
        <f>$W2865*'Assumptions (T&amp;D)'!S$24</f>
        <v>0.2446581898</v>
      </c>
      <c r="AN2994" s="372">
        <f>$W2865*'Assumptions (T&amp;D)'!T$24</f>
        <v>0.2446581898</v>
      </c>
      <c r="AO2994" s="372">
        <f>$W2865*'Assumptions (T&amp;D)'!U$24</f>
        <v>0.2446581898</v>
      </c>
      <c r="AP2994" s="372">
        <f>$W2865*'Assumptions (T&amp;D)'!V$24</f>
        <v>0.2446581898</v>
      </c>
      <c r="AQ2994" s="372">
        <f>$W2865*'Assumptions (T&amp;D)'!W$24</f>
        <v>0.1223290949</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0.2132462311</v>
      </c>
      <c r="Y2995" s="372">
        <f>$X2865*'Assumptions (T&amp;D)'!D$24</f>
        <v>0.410570077</v>
      </c>
      <c r="Z2995" s="372">
        <f>$X2865*'Assumptions (T&amp;D)'!E$24</f>
        <v>0.3798626197</v>
      </c>
      <c r="AA2995" s="372">
        <f>$X2865*'Assumptions (T&amp;D)'!F$24</f>
        <v>0.3514297889</v>
      </c>
      <c r="AB2995" s="372">
        <f>$X2865*'Assumptions (T&amp;D)'!G$24</f>
        <v>0.3247029279</v>
      </c>
      <c r="AC2995" s="372">
        <f>$X2865*'Assumptions (T&amp;D)'!H$24</f>
        <v>0.30081935</v>
      </c>
      <c r="AD2995" s="372">
        <f>$X2865*'Assumptions (T&amp;D)'!I$24</f>
        <v>0.2780730854</v>
      </c>
      <c r="AE2995" s="372">
        <f>$X2865*'Assumptions (T&amp;D)'!J$24</f>
        <v>0.2570327906</v>
      </c>
      <c r="AF2995" s="372">
        <f>$X2865*'Assumptions (T&amp;D)'!K$24</f>
        <v>0.2536208509</v>
      </c>
      <c r="AG2995" s="372">
        <f>$X2865*'Assumptions (T&amp;D)'!L$24</f>
        <v>0.2536208509</v>
      </c>
      <c r="AH2995" s="372">
        <f>$X2865*'Assumptions (T&amp;D)'!M$24</f>
        <v>0.2536208509</v>
      </c>
      <c r="AI2995" s="372">
        <f>$X2865*'Assumptions (T&amp;D)'!N$24</f>
        <v>0.2536208509</v>
      </c>
      <c r="AJ2995" s="372">
        <f>$X2865*'Assumptions (T&amp;D)'!O$24</f>
        <v>0.2536208509</v>
      </c>
      <c r="AK2995" s="372">
        <f>$X2865*'Assumptions (T&amp;D)'!P$24</f>
        <v>0.2536208509</v>
      </c>
      <c r="AL2995" s="372">
        <f>$X2865*'Assumptions (T&amp;D)'!Q$24</f>
        <v>0.2536208509</v>
      </c>
      <c r="AM2995" s="372">
        <f>$X2865*'Assumptions (T&amp;D)'!R$24</f>
        <v>0.2536208509</v>
      </c>
      <c r="AN2995" s="372">
        <f>$X2865*'Assumptions (T&amp;D)'!S$24</f>
        <v>0.2536208509</v>
      </c>
      <c r="AO2995" s="372">
        <f>$X2865*'Assumptions (T&amp;D)'!T$24</f>
        <v>0.2536208509</v>
      </c>
      <c r="AP2995" s="372">
        <f>$X2865*'Assumptions (T&amp;D)'!U$24</f>
        <v>0.2536208509</v>
      </c>
      <c r="AQ2995" s="372">
        <f>$X2865*'Assumptions (T&amp;D)'!V$24</f>
        <v>0.2536208509</v>
      </c>
      <c r="AR2995" s="372">
        <f>$X2865*'Assumptions (T&amp;D)'!W$24</f>
        <v>0.1268104254</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0.2192284626</v>
      </c>
      <c r="Z2996" s="372">
        <f>$Y2865*'Assumptions (T&amp;D)'!D$24</f>
        <v>0.4220878666</v>
      </c>
      <c r="AA2996" s="372">
        <f>$Y2865*'Assumptions (T&amp;D)'!E$24</f>
        <v>0.390518968</v>
      </c>
      <c r="AB2996" s="372">
        <f>$Y2865*'Assumptions (T&amp;D)'!F$24</f>
        <v>0.3612885063</v>
      </c>
      <c r="AC2996" s="372">
        <f>$Y2865*'Assumptions (T&amp;D)'!G$24</f>
        <v>0.3338118723</v>
      </c>
      <c r="AD2996" s="372">
        <f>$Y2865*'Assumptions (T&amp;D)'!H$24</f>
        <v>0.3092582845</v>
      </c>
      <c r="AE2996" s="372">
        <f>$Y2865*'Assumptions (T&amp;D)'!I$24</f>
        <v>0.2858739152</v>
      </c>
      <c r="AF2996" s="372">
        <f>$Y2865*'Assumptions (T&amp;D)'!J$24</f>
        <v>0.2642433735</v>
      </c>
      <c r="AG2996" s="372">
        <f>$Y2865*'Assumptions (T&amp;D)'!K$24</f>
        <v>0.2607357181</v>
      </c>
      <c r="AH2996" s="372">
        <f>$Y2865*'Assumptions (T&amp;D)'!L$24</f>
        <v>0.2607357181</v>
      </c>
      <c r="AI2996" s="372">
        <f>$Y2865*'Assumptions (T&amp;D)'!M$24</f>
        <v>0.2607357181</v>
      </c>
      <c r="AJ2996" s="372">
        <f>$Y2865*'Assumptions (T&amp;D)'!N$24</f>
        <v>0.2607357181</v>
      </c>
      <c r="AK2996" s="372">
        <f>$Y2865*'Assumptions (T&amp;D)'!O$24</f>
        <v>0.2607357181</v>
      </c>
      <c r="AL2996" s="372">
        <f>$Y2865*'Assumptions (T&amp;D)'!P$24</f>
        <v>0.2607357181</v>
      </c>
      <c r="AM2996" s="372">
        <f>$Y2865*'Assumptions (T&amp;D)'!Q$24</f>
        <v>0.2607357181</v>
      </c>
      <c r="AN2996" s="372">
        <f>$Y2865*'Assumptions (T&amp;D)'!R$24</f>
        <v>0.2607357181</v>
      </c>
      <c r="AO2996" s="372">
        <f>$Y2865*'Assumptions (T&amp;D)'!S$24</f>
        <v>0.2607357181</v>
      </c>
      <c r="AP2996" s="372">
        <f>$Y2865*'Assumptions (T&amp;D)'!T$24</f>
        <v>0.2607357181</v>
      </c>
      <c r="AQ2996" s="372">
        <f>$Y2865*'Assumptions (T&amp;D)'!U$24</f>
        <v>0.2607357181</v>
      </c>
      <c r="AR2996" s="372">
        <f>$Y2865*'Assumptions (T&amp;D)'!V$24</f>
        <v>0.2607357181</v>
      </c>
      <c r="AS2996" s="372">
        <f>$Y2865*'Assumptions (T&amp;D)'!W$24</f>
        <v>0.1303678591</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0.2253638056</v>
      </c>
      <c r="AA2997" s="372">
        <f>$Z2865*'Assumptions (T&amp;D)'!D$24</f>
        <v>0.433900447</v>
      </c>
      <c r="AB2997" s="372">
        <f>$Z2865*'Assumptions (T&amp;D)'!E$24</f>
        <v>0.401448059</v>
      </c>
      <c r="AC2997" s="372">
        <f>$Z2865*'Assumptions (T&amp;D)'!F$24</f>
        <v>0.3713995516</v>
      </c>
      <c r="AD2997" s="372">
        <f>$Z2865*'Assumptions (T&amp;D)'!G$24</f>
        <v>0.3431539546</v>
      </c>
      <c r="AE2997" s="372">
        <f>$Z2865*'Assumptions (T&amp;D)'!H$24</f>
        <v>0.3179132084</v>
      </c>
      <c r="AF2997" s="372">
        <f>$Z2865*'Assumptions (T&amp;D)'!I$24</f>
        <v>0.2938744025</v>
      </c>
      <c r="AG2997" s="372">
        <f>$Z2865*'Assumptions (T&amp;D)'!J$24</f>
        <v>0.271638507</v>
      </c>
      <c r="AH2997" s="372">
        <f>$Z2865*'Assumptions (T&amp;D)'!K$24</f>
        <v>0.2680326861</v>
      </c>
      <c r="AI2997" s="372">
        <f>$Z2865*'Assumptions (T&amp;D)'!L$24</f>
        <v>0.2680326861</v>
      </c>
      <c r="AJ2997" s="372">
        <f>$Z2865*'Assumptions (T&amp;D)'!M$24</f>
        <v>0.2680326861</v>
      </c>
      <c r="AK2997" s="372">
        <f>$Z2865*'Assumptions (T&amp;D)'!N$24</f>
        <v>0.2680326861</v>
      </c>
      <c r="AL2997" s="372">
        <f>$Z2865*'Assumptions (T&amp;D)'!O$24</f>
        <v>0.2680326861</v>
      </c>
      <c r="AM2997" s="372">
        <f>$Z2865*'Assumptions (T&amp;D)'!P$24</f>
        <v>0.2680326861</v>
      </c>
      <c r="AN2997" s="372">
        <f>$Z2865*'Assumptions (T&amp;D)'!Q$24</f>
        <v>0.2680326861</v>
      </c>
      <c r="AO2997" s="372">
        <f>$Z2865*'Assumptions (T&amp;D)'!R$24</f>
        <v>0.2680326861</v>
      </c>
      <c r="AP2997" s="372">
        <f>$Z2865*'Assumptions (T&amp;D)'!S$24</f>
        <v>0.2680326861</v>
      </c>
      <c r="AQ2997" s="372">
        <f>$Z2865*'Assumptions (T&amp;D)'!T$24</f>
        <v>0.2680326861</v>
      </c>
      <c r="AR2997" s="372">
        <f>$Z2865*'Assumptions (T&amp;D)'!U$24</f>
        <v>0.2680326861</v>
      </c>
      <c r="AS2997" s="372">
        <f>$Z2865*'Assumptions (T&amp;D)'!V$24</f>
        <v>0.2680326861</v>
      </c>
      <c r="AT2997" s="372">
        <f>$Z2865*'Assumptions (T&amp;D)'!W$24</f>
        <v>0.1340163431</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0.2316559745</v>
      </c>
      <c r="AB2998" s="372">
        <f>$AA2865*'Assumptions (T&amp;D)'!D$24</f>
        <v>0.4460149696</v>
      </c>
      <c r="AC2998" s="372">
        <f>$AA2865*'Assumptions (T&amp;D)'!E$24</f>
        <v>0.4126565093</v>
      </c>
      <c r="AD2998" s="372">
        <f>$AA2865*'Assumptions (T&amp;D)'!F$24</f>
        <v>0.381769046</v>
      </c>
      <c r="AE2998" s="372">
        <f>$AA2865*'Assumptions (T&amp;D)'!G$24</f>
        <v>0.3527348305</v>
      </c>
      <c r="AF2998" s="372">
        <f>$AA2865*'Assumptions (T&amp;D)'!H$24</f>
        <v>0.3267893614</v>
      </c>
      <c r="AG2998" s="372">
        <f>$AA2865*'Assumptions (T&amp;D)'!I$24</f>
        <v>0.3020793908</v>
      </c>
      <c r="AH2998" s="372">
        <f>$AA2865*'Assumptions (T&amp;D)'!J$24</f>
        <v>0.279222668</v>
      </c>
      <c r="AI2998" s="372">
        <f>$AA2865*'Assumptions (T&amp;D)'!K$24</f>
        <v>0.2755161724</v>
      </c>
      <c r="AJ2998" s="372">
        <f>$AA2865*'Assumptions (T&amp;D)'!L$24</f>
        <v>0.2755161724</v>
      </c>
      <c r="AK2998" s="372">
        <f>$AA2865*'Assumptions (T&amp;D)'!M$24</f>
        <v>0.2755161724</v>
      </c>
      <c r="AL2998" s="372">
        <f>$AA2865*'Assumptions (T&amp;D)'!N$24</f>
        <v>0.2755161724</v>
      </c>
      <c r="AM2998" s="372">
        <f>$AA2865*'Assumptions (T&amp;D)'!O$24</f>
        <v>0.2755161724</v>
      </c>
      <c r="AN2998" s="372">
        <f>$AA2865*'Assumptions (T&amp;D)'!P$24</f>
        <v>0.2755161724</v>
      </c>
      <c r="AO2998" s="372">
        <f>$AA2865*'Assumptions (T&amp;D)'!Q$24</f>
        <v>0.2755161724</v>
      </c>
      <c r="AP2998" s="372">
        <f>$AA2865*'Assumptions (T&amp;D)'!R$24</f>
        <v>0.2755161724</v>
      </c>
      <c r="AQ2998" s="372">
        <f>$AA2865*'Assumptions (T&amp;D)'!S$24</f>
        <v>0.2755161724</v>
      </c>
      <c r="AR2998" s="372">
        <f>$AA2865*'Assumptions (T&amp;D)'!T$24</f>
        <v>0.2755161724</v>
      </c>
      <c r="AS2998" s="372">
        <f>$AA2865*'Assumptions (T&amp;D)'!U$24</f>
        <v>0.2755161724</v>
      </c>
      <c r="AT2998" s="372">
        <f>$AA2865*'Assumptions (T&amp;D)'!V$24</f>
        <v>0.2755161724</v>
      </c>
      <c r="AU2998" s="372">
        <f>$AA2865*'Assumptions (T&amp;D)'!W$24</f>
        <v>0.1377580862</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0.2381087707</v>
      </c>
      <c r="AC2999" s="372">
        <f>$AB2865*'Assumptions (T&amp;D)'!D$24</f>
        <v>0.4584387532</v>
      </c>
      <c r="AD2999" s="372">
        <f>$AB2865*'Assumptions (T&amp;D)'!E$24</f>
        <v>0.4241510902</v>
      </c>
      <c r="AE2999" s="372">
        <f>$AB2865*'Assumptions (T&amp;D)'!F$24</f>
        <v>0.3924032541</v>
      </c>
      <c r="AF2999" s="372">
        <f>$AB2865*'Assumptions (T&amp;D)'!G$24</f>
        <v>0.3625602882</v>
      </c>
      <c r="AG2999" s="372">
        <f>$AB2865*'Assumptions (T&amp;D)'!H$24</f>
        <v>0.3358921059</v>
      </c>
      <c r="AH2999" s="372">
        <f>$AB2865*'Assumptions (T&amp;D)'!I$24</f>
        <v>0.310493837</v>
      </c>
      <c r="AI2999" s="372">
        <f>$AB2865*'Assumptions (T&amp;D)'!J$24</f>
        <v>0.2870004383</v>
      </c>
      <c r="AJ2999" s="372">
        <f>$AB2865*'Assumptions (T&amp;D)'!K$24</f>
        <v>0.2831906979</v>
      </c>
      <c r="AK2999" s="372">
        <f>$AB2865*'Assumptions (T&amp;D)'!L$24</f>
        <v>0.2831906979</v>
      </c>
      <c r="AL2999" s="372">
        <f>$AB2865*'Assumptions (T&amp;D)'!M$24</f>
        <v>0.2831906979</v>
      </c>
      <c r="AM2999" s="372">
        <f>$AB2865*'Assumptions (T&amp;D)'!N$24</f>
        <v>0.2831906979</v>
      </c>
      <c r="AN2999" s="372">
        <f>$AB2865*'Assumptions (T&amp;D)'!O$24</f>
        <v>0.2831906979</v>
      </c>
      <c r="AO2999" s="372">
        <f>$AB2865*'Assumptions (T&amp;D)'!P$24</f>
        <v>0.2831906979</v>
      </c>
      <c r="AP2999" s="372">
        <f>$AB2865*'Assumptions (T&amp;D)'!Q$24</f>
        <v>0.2831906979</v>
      </c>
      <c r="AQ2999" s="372">
        <f>$AB2865*'Assumptions (T&amp;D)'!R$24</f>
        <v>0.2831906979</v>
      </c>
      <c r="AR2999" s="372">
        <f>$AB2865*'Assumptions (T&amp;D)'!S$24</f>
        <v>0.2831906979</v>
      </c>
      <c r="AS2999" s="372">
        <f>$AB2865*'Assumptions (T&amp;D)'!T$24</f>
        <v>0.2831906979</v>
      </c>
      <c r="AT2999" s="372">
        <f>$AB2865*'Assumptions (T&amp;D)'!U$24</f>
        <v>0.2831906979</v>
      </c>
      <c r="AU2999" s="372">
        <f>$AB2865*'Assumptions (T&amp;D)'!V$24</f>
        <v>0.2831906979</v>
      </c>
      <c r="AV2999" s="372">
        <f>$AB2865*'Assumptions (T&amp;D)'!W$24</f>
        <v>0.141595349</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0.2447260844</v>
      </c>
      <c r="AD3000" s="372">
        <f>$AC2865*'Assumptions (T&amp;D)'!D$24</f>
        <v>0.4711792878</v>
      </c>
      <c r="AE3000" s="372">
        <f>$AC2865*'Assumptions (T&amp;D)'!E$24</f>
        <v>0.4359387317</v>
      </c>
      <c r="AF3000" s="372">
        <f>$AC2865*'Assumptions (T&amp;D)'!F$24</f>
        <v>0.4033085871</v>
      </c>
      <c r="AG3000" s="372">
        <f>$AC2865*'Assumptions (T&amp;D)'!G$24</f>
        <v>0.3726362512</v>
      </c>
      <c r="AH3000" s="372">
        <f>$AC2865*'Assumptions (T&amp;D)'!H$24</f>
        <v>0.3452269297</v>
      </c>
      <c r="AI3000" s="372">
        <f>$AC2865*'Assumptions (T&amp;D)'!I$24</f>
        <v>0.319122814</v>
      </c>
      <c r="AJ3000" s="372">
        <f>$AC2865*'Assumptions (T&amp;D)'!J$24</f>
        <v>0.294976507</v>
      </c>
      <c r="AK3000" s="372">
        <f>$AC2865*'Assumptions (T&amp;D)'!K$24</f>
        <v>0.2910608897</v>
      </c>
      <c r="AL3000" s="372">
        <f>$AC2865*'Assumptions (T&amp;D)'!L$24</f>
        <v>0.2910608897</v>
      </c>
      <c r="AM3000" s="372">
        <f>$AC2865*'Assumptions (T&amp;D)'!M$24</f>
        <v>0.2910608897</v>
      </c>
      <c r="AN3000" s="372">
        <f>$AC2865*'Assumptions (T&amp;D)'!N$24</f>
        <v>0.2910608897</v>
      </c>
      <c r="AO3000" s="372">
        <f>$AC2865*'Assumptions (T&amp;D)'!O$24</f>
        <v>0.2910608897</v>
      </c>
      <c r="AP3000" s="372">
        <f>$AC2865*'Assumptions (T&amp;D)'!P$24</f>
        <v>0.2910608897</v>
      </c>
      <c r="AQ3000" s="372">
        <f>$AC2865*'Assumptions (T&amp;D)'!Q$24</f>
        <v>0.2910608897</v>
      </c>
      <c r="AR3000" s="372">
        <f>$AC2865*'Assumptions (T&amp;D)'!R$24</f>
        <v>0.2910608897</v>
      </c>
      <c r="AS3000" s="372">
        <f>$AC2865*'Assumptions (T&amp;D)'!S$24</f>
        <v>0.2910608897</v>
      </c>
      <c r="AT3000" s="372">
        <f>$AC2865*'Assumptions (T&amp;D)'!T$24</f>
        <v>0.2910608897</v>
      </c>
      <c r="AU3000" s="372">
        <f>$AC2865*'Assumptions (T&amp;D)'!U$24</f>
        <v>0.2910608897</v>
      </c>
      <c r="AV3000" s="372">
        <f>$AC2865*'Assumptions (T&amp;D)'!V$24</f>
        <v>0.2910608897</v>
      </c>
      <c r="AW3000" s="372">
        <f>$AC2865*'Assumptions (T&amp;D)'!W$24</f>
        <v>0.1455304448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0.2515118969</v>
      </c>
      <c r="AE3001" s="372">
        <f>$AD2865*'Assumptions (T&amp;D)'!D$24</f>
        <v>0.4842442388</v>
      </c>
      <c r="AF3001" s="372">
        <f>$AD2865*'Assumptions (T&amp;D)'!E$24</f>
        <v>0.4480265257</v>
      </c>
      <c r="AG3001" s="372">
        <f>$AD2865*'Assumptions (T&amp;D)'!F$24</f>
        <v>0.4144916061</v>
      </c>
      <c r="AH3001" s="372">
        <f>$AD2865*'Assumptions (T&amp;D)'!G$24</f>
        <v>0.3829687817</v>
      </c>
      <c r="AI3001" s="372">
        <f>$AD2865*'Assumptions (T&amp;D)'!H$24</f>
        <v>0.3547994492</v>
      </c>
      <c r="AJ3001" s="372">
        <f>$AD2865*'Assumptions (T&amp;D)'!I$24</f>
        <v>0.3279715135</v>
      </c>
      <c r="AK3001" s="372">
        <f>$AD2865*'Assumptions (T&amp;D)'!J$24</f>
        <v>0.3031556731</v>
      </c>
      <c r="AL3001" s="372">
        <f>$AD2865*'Assumptions (T&amp;D)'!K$24</f>
        <v>0.2991314827</v>
      </c>
      <c r="AM3001" s="372">
        <f>$AD2865*'Assumptions (T&amp;D)'!L$24</f>
        <v>0.2991314827</v>
      </c>
      <c r="AN3001" s="372">
        <f>$AD2865*'Assumptions (T&amp;D)'!M$24</f>
        <v>0.2991314827</v>
      </c>
      <c r="AO3001" s="372">
        <f>$AD2865*'Assumptions (T&amp;D)'!N$24</f>
        <v>0.2991314827</v>
      </c>
      <c r="AP3001" s="372">
        <f>$AD2865*'Assumptions (T&amp;D)'!O$24</f>
        <v>0.2991314827</v>
      </c>
      <c r="AQ3001" s="372">
        <f>$AD2865*'Assumptions (T&amp;D)'!P$24</f>
        <v>0.2991314827</v>
      </c>
      <c r="AR3001" s="372">
        <f>$AD2865*'Assumptions (T&amp;D)'!Q$24</f>
        <v>0.2991314827</v>
      </c>
      <c r="AS3001" s="372">
        <f>$AD2865*'Assumptions (T&amp;D)'!R$24</f>
        <v>0.2991314827</v>
      </c>
      <c r="AT3001" s="372">
        <f>$AD2865*'Assumptions (T&amp;D)'!S$24</f>
        <v>0.2991314827</v>
      </c>
      <c r="AU3001" s="372">
        <f>$AD2865*'Assumptions (T&amp;D)'!T$24</f>
        <v>0.2991314827</v>
      </c>
      <c r="AV3001" s="372">
        <f>$AD2865*'Assumptions (T&amp;D)'!U$24</f>
        <v>0.2991314827</v>
      </c>
      <c r="AW3001" s="372">
        <f>$AD2865*'Assumptions (T&amp;D)'!V$24</f>
        <v>0.2991314827</v>
      </c>
      <c r="AX3001" s="372">
        <f>$AD2865*'Assumptions (T&amp;D)'!W$24</f>
        <v>0.1495657414</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0.2584702826</v>
      </c>
      <c r="AF3002" s="372">
        <f>$AE2865*'Assumptions (T&amp;D)'!D$24</f>
        <v>0.4976414508</v>
      </c>
      <c r="AG3002" s="372">
        <f>$AE2865*'Assumptions (T&amp;D)'!E$24</f>
        <v>0.4604217301</v>
      </c>
      <c r="AH3002" s="372">
        <f>$AE2865*'Assumptions (T&amp;D)'!F$24</f>
        <v>0.4259590257</v>
      </c>
      <c r="AI3002" s="372">
        <f>$AE2865*'Assumptions (T&amp;D)'!G$24</f>
        <v>0.3935640836</v>
      </c>
      <c r="AJ3002" s="372">
        <f>$AE2865*'Assumptions (T&amp;D)'!H$24</f>
        <v>0.364615412</v>
      </c>
      <c r="AK3002" s="372">
        <f>$AE2865*'Assumptions (T&amp;D)'!I$24</f>
        <v>0.3370452485</v>
      </c>
      <c r="AL3002" s="372">
        <f>$AE2865*'Assumptions (T&amp;D)'!J$24</f>
        <v>0.3115428473</v>
      </c>
      <c r="AM3002" s="372">
        <f>$AE2865*'Assumptions (T&amp;D)'!K$24</f>
        <v>0.3074073228</v>
      </c>
      <c r="AN3002" s="372">
        <f>$AE2865*'Assumptions (T&amp;D)'!L$24</f>
        <v>0.3074073228</v>
      </c>
      <c r="AO3002" s="372">
        <f>$AE2865*'Assumptions (T&amp;D)'!M$24</f>
        <v>0.3074073228</v>
      </c>
      <c r="AP3002" s="372">
        <f>$AE2865*'Assumptions (T&amp;D)'!N$24</f>
        <v>0.3074073228</v>
      </c>
      <c r="AQ3002" s="372">
        <f>$AE2865*'Assumptions (T&amp;D)'!O$24</f>
        <v>0.3074073228</v>
      </c>
      <c r="AR3002" s="372">
        <f>$AE2865*'Assumptions (T&amp;D)'!P$24</f>
        <v>0.3074073228</v>
      </c>
      <c r="AS3002" s="372">
        <f>$AE2865*'Assumptions (T&amp;D)'!Q$24</f>
        <v>0.3074073228</v>
      </c>
      <c r="AT3002" s="372">
        <f>$AE2865*'Assumptions (T&amp;D)'!R$24</f>
        <v>0.3074073228</v>
      </c>
      <c r="AU3002" s="372">
        <f>$AE2865*'Assumptions (T&amp;D)'!S$24</f>
        <v>0.3074073228</v>
      </c>
      <c r="AV3002" s="372">
        <f>$AE2865*'Assumptions (T&amp;D)'!T$24</f>
        <v>0.3074073228</v>
      </c>
      <c r="AW3002" s="372">
        <f>$AE2865*'Assumptions (T&amp;D)'!U$24</f>
        <v>0.3074073228</v>
      </c>
      <c r="AX3002" s="372">
        <f>$AE2865*'Assumptions (T&amp;D)'!V$24</f>
        <v>0.3074073228</v>
      </c>
      <c r="AY3002" s="372">
        <f>$AE2865*'Assumptions (T&amp;D)'!W$24</f>
        <v>0.1537036614</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0.2656054111</v>
      </c>
      <c r="AG3003" s="372">
        <f>$AF2865*'Assumptions (T&amp;D)'!D$24</f>
        <v>0.5113789515</v>
      </c>
      <c r="AH3003" s="372">
        <f>$AF2865*'Assumptions (T&amp;D)'!E$24</f>
        <v>0.4731317723</v>
      </c>
      <c r="AI3003" s="372">
        <f>$AF2865*'Assumptions (T&amp;D)'!F$24</f>
        <v>0.4377177175</v>
      </c>
      <c r="AJ3003" s="372">
        <f>$AF2865*'Assumptions (T&amp;D)'!G$24</f>
        <v>0.404428506</v>
      </c>
      <c r="AK3003" s="372">
        <f>$AF2865*'Assumptions (T&amp;D)'!H$24</f>
        <v>0.3746806999</v>
      </c>
      <c r="AL3003" s="372">
        <f>$AF2865*'Assumptions (T&amp;D)'!I$24</f>
        <v>0.3463494561</v>
      </c>
      <c r="AM3003" s="372">
        <f>$AF2865*'Assumptions (T&amp;D)'!J$24</f>
        <v>0.3201430555</v>
      </c>
      <c r="AN3003" s="372">
        <f>$AF2865*'Assumptions (T&amp;D)'!K$24</f>
        <v>0.3158933689</v>
      </c>
      <c r="AO3003" s="372">
        <f>$AF2865*'Assumptions (T&amp;D)'!L$24</f>
        <v>0.3158933689</v>
      </c>
      <c r="AP3003" s="372">
        <f>$AF2865*'Assumptions (T&amp;D)'!M$24</f>
        <v>0.3158933689</v>
      </c>
      <c r="AQ3003" s="372">
        <f>$AF2865*'Assumptions (T&amp;D)'!N$24</f>
        <v>0.3158933689</v>
      </c>
      <c r="AR3003" s="372">
        <f>$AF2865*'Assumptions (T&amp;D)'!O$24</f>
        <v>0.3158933689</v>
      </c>
      <c r="AS3003" s="372">
        <f>$AF2865*'Assumptions (T&amp;D)'!P$24</f>
        <v>0.3158933689</v>
      </c>
      <c r="AT3003" s="372">
        <f>$AF2865*'Assumptions (T&amp;D)'!Q$24</f>
        <v>0.3158933689</v>
      </c>
      <c r="AU3003" s="372">
        <f>$AF2865*'Assumptions (T&amp;D)'!R$24</f>
        <v>0.3158933689</v>
      </c>
      <c r="AV3003" s="372">
        <f>$AF2865*'Assumptions (T&amp;D)'!S$24</f>
        <v>0.3158933689</v>
      </c>
      <c r="AW3003" s="372">
        <f>$AF2865*'Assumptions (T&amp;D)'!T$24</f>
        <v>0.3158933689</v>
      </c>
      <c r="AX3003" s="372">
        <f>$AF2865*'Assumptions (T&amp;D)'!U$24</f>
        <v>0.3158933689</v>
      </c>
      <c r="AY3003" s="372">
        <f>$AF2865*'Assumptions (T&amp;D)'!V$24</f>
        <v>0.3158933689</v>
      </c>
      <c r="AZ3003" s="372">
        <f>$AF2865*'Assumptions (T&amp;D)'!W$24</f>
        <v>0.1579466845</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0.2729215494</v>
      </c>
      <c r="AH3004" s="372">
        <f>$AG2865*'Assumptions (T&amp;D)'!D$24</f>
        <v>0.5254649564</v>
      </c>
      <c r="AI3004" s="372">
        <f>$AG2865*'Assumptions (T&amp;D)'!E$24</f>
        <v>0.4861642533</v>
      </c>
      <c r="AJ3004" s="372">
        <f>$AG2865*'Assumptions (T&amp;D)'!F$24</f>
        <v>0.4497747133</v>
      </c>
      <c r="AK3004" s="372">
        <f>$AG2865*'Assumptions (T&amp;D)'!G$24</f>
        <v>0.4155685458</v>
      </c>
      <c r="AL3004" s="372">
        <f>$AG2865*'Assumptions (T&amp;D)'!H$24</f>
        <v>0.3850013323</v>
      </c>
      <c r="AM3004" s="372">
        <f>$AG2865*'Assumptions (T&amp;D)'!I$24</f>
        <v>0.3558897004</v>
      </c>
      <c r="AN3004" s="372">
        <f>$AG2865*'Assumptions (T&amp;D)'!J$24</f>
        <v>0.3289614408</v>
      </c>
      <c r="AO3004" s="372">
        <f>$AG2865*'Assumptions (T&amp;D)'!K$24</f>
        <v>0.324594696</v>
      </c>
      <c r="AP3004" s="372">
        <f>$AG2865*'Assumptions (T&amp;D)'!L$24</f>
        <v>0.324594696</v>
      </c>
      <c r="AQ3004" s="372">
        <f>$AG2865*'Assumptions (T&amp;D)'!M$24</f>
        <v>0.324594696</v>
      </c>
      <c r="AR3004" s="372">
        <f>$AG2865*'Assumptions (T&amp;D)'!N$24</f>
        <v>0.324594696</v>
      </c>
      <c r="AS3004" s="372">
        <f>$AG2865*'Assumptions (T&amp;D)'!O$24</f>
        <v>0.324594696</v>
      </c>
      <c r="AT3004" s="372">
        <f>$AG2865*'Assumptions (T&amp;D)'!P$24</f>
        <v>0.324594696</v>
      </c>
      <c r="AU3004" s="372">
        <f>$AG2865*'Assumptions (T&amp;D)'!Q$24</f>
        <v>0.324594696</v>
      </c>
      <c r="AV3004" s="372">
        <f>$AG2865*'Assumptions (T&amp;D)'!R$24</f>
        <v>0.324594696</v>
      </c>
      <c r="AW3004" s="372">
        <f>$AG2865*'Assumptions (T&amp;D)'!S$24</f>
        <v>0.324594696</v>
      </c>
      <c r="AX3004" s="372">
        <f>$AG2865*'Assumptions (T&amp;D)'!T$24</f>
        <v>0.324594696</v>
      </c>
      <c r="AY3004" s="372">
        <f>$AG2865*'Assumptions (T&amp;D)'!U$24</f>
        <v>0.324594696</v>
      </c>
      <c r="AZ3004" s="372">
        <f>$AG2865*'Assumptions (T&amp;D)'!V$24</f>
        <v>0.324594696</v>
      </c>
      <c r="BA3004" s="372">
        <f>$AG2865*'Assumptions (T&amp;D)'!W$24</f>
        <v>0.162297348</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0.280423064</v>
      </c>
      <c r="AI3005" s="372">
        <f>$AH2865*'Assumptions (T&amp;D)'!D$24</f>
        <v>0.5399078725</v>
      </c>
      <c r="AJ3005" s="372">
        <f>$AH2865*'Assumptions (T&amp;D)'!E$24</f>
        <v>0.4995269513</v>
      </c>
      <c r="AK3005" s="372">
        <f>$AH2865*'Assumptions (T&amp;D)'!F$24</f>
        <v>0.4621372094</v>
      </c>
      <c r="AL3005" s="372">
        <f>$AH2865*'Assumptions (T&amp;D)'!G$24</f>
        <v>0.4269908521</v>
      </c>
      <c r="AM3005" s="372">
        <f>$AH2865*'Assumptions (T&amp;D)'!H$24</f>
        <v>0.3955834689</v>
      </c>
      <c r="AN3005" s="372">
        <f>$AH2865*'Assumptions (T&amp;D)'!I$24</f>
        <v>0.3656716754</v>
      </c>
      <c r="AO3005" s="372">
        <f>$AH2865*'Assumptions (T&amp;D)'!J$24</f>
        <v>0.3380032664</v>
      </c>
      <c r="AP3005" s="372">
        <f>$AH2865*'Assumptions (T&amp;D)'!K$24</f>
        <v>0.3335164974</v>
      </c>
      <c r="AQ3005" s="372">
        <f>$AH2865*'Assumptions (T&amp;D)'!L$24</f>
        <v>0.3335164974</v>
      </c>
      <c r="AR3005" s="372">
        <f>$AH2865*'Assumptions (T&amp;D)'!M$24</f>
        <v>0.3335164974</v>
      </c>
      <c r="AS3005" s="372">
        <f>$AH2865*'Assumptions (T&amp;D)'!N$24</f>
        <v>0.3335164974</v>
      </c>
      <c r="AT3005" s="372">
        <f>$AH2865*'Assumptions (T&amp;D)'!O$24</f>
        <v>0.3335164974</v>
      </c>
      <c r="AU3005" s="372">
        <f>$AH2865*'Assumptions (T&amp;D)'!P$24</f>
        <v>0.3335164974</v>
      </c>
      <c r="AV3005" s="372">
        <f>$AH2865*'Assumptions (T&amp;D)'!Q$24</f>
        <v>0.3335164974</v>
      </c>
      <c r="AW3005" s="372">
        <f>$AH2865*'Assumptions (T&amp;D)'!R$24</f>
        <v>0.3335164974</v>
      </c>
      <c r="AX3005" s="372">
        <f>$AH2865*'Assumptions (T&amp;D)'!S$24</f>
        <v>0.3335164974</v>
      </c>
      <c r="AY3005" s="372">
        <f>$AH2865*'Assumptions (T&amp;D)'!T$24</f>
        <v>0.3335164974</v>
      </c>
      <c r="AZ3005" s="372">
        <f>$AH2865*'Assumptions (T&amp;D)'!U$24</f>
        <v>0.3335164974</v>
      </c>
      <c r="BA3005" s="372">
        <f>$AH2865*'Assumptions (T&amp;D)'!V$24</f>
        <v>0.3335164974</v>
      </c>
      <c r="BB3005" s="372">
        <f>$AH2865*'Assumptions (T&amp;D)'!W$24</f>
        <v>0.1667582487</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0.2881144234</v>
      </c>
      <c r="AJ3006" s="372">
        <f>$AI2865*'Assumptions (T&amp;D)'!D$24</f>
        <v>0.5547163031</v>
      </c>
      <c r="AK3006" s="372">
        <f>$AI2865*'Assumptions (T&amp;D)'!E$24</f>
        <v>0.5132278262</v>
      </c>
      <c r="AL3006" s="372">
        <f>$AI2865*'Assumptions (T&amp;D)'!F$24</f>
        <v>0.4748125697</v>
      </c>
      <c r="AM3006" s="372">
        <f>$AI2865*'Assumptions (T&amp;D)'!G$24</f>
        <v>0.4387022287</v>
      </c>
      <c r="AN3006" s="372">
        <f>$AI2865*'Assumptions (T&amp;D)'!H$24</f>
        <v>0.4064334132</v>
      </c>
      <c r="AO3006" s="372">
        <f>$AI2865*'Assumptions (T&amp;D)'!I$24</f>
        <v>0.3757012081</v>
      </c>
      <c r="AP3006" s="372">
        <f>$AI2865*'Assumptions (T&amp;D)'!J$24</f>
        <v>0.3472739183</v>
      </c>
      <c r="AQ3006" s="372">
        <f>$AI2865*'Assumptions (T&amp;D)'!K$24</f>
        <v>0.3426640875</v>
      </c>
      <c r="AR3006" s="372">
        <f>$AI2865*'Assumptions (T&amp;D)'!L$24</f>
        <v>0.3426640875</v>
      </c>
      <c r="AS3006" s="372">
        <f>$AI2865*'Assumptions (T&amp;D)'!M$24</f>
        <v>0.3426640875</v>
      </c>
      <c r="AT3006" s="372">
        <f>$AI2865*'Assumptions (T&amp;D)'!N$24</f>
        <v>0.3426640875</v>
      </c>
      <c r="AU3006" s="372">
        <f>$AI2865*'Assumptions (T&amp;D)'!O$24</f>
        <v>0.3426640875</v>
      </c>
      <c r="AV3006" s="372">
        <f>$AI2865*'Assumptions (T&amp;D)'!P$24</f>
        <v>0.3426640875</v>
      </c>
      <c r="AW3006" s="372">
        <f>$AI2865*'Assumptions (T&amp;D)'!Q$24</f>
        <v>0.3426640875</v>
      </c>
      <c r="AX3006" s="372">
        <f>$AI2865*'Assumptions (T&amp;D)'!R$24</f>
        <v>0.3426640875</v>
      </c>
      <c r="AY3006" s="372">
        <f>$AI2865*'Assumptions (T&amp;D)'!S$24</f>
        <v>0.3426640875</v>
      </c>
      <c r="AZ3006" s="372">
        <f>$AI2865*'Assumptions (T&amp;D)'!T$24</f>
        <v>0.3426640875</v>
      </c>
      <c r="BA3006" s="372">
        <f>$AI2865*'Assumptions (T&amp;D)'!U$24</f>
        <v>0.3426640875</v>
      </c>
      <c r="BB3006" s="372">
        <f>$AI2865*'Assumptions (T&amp;D)'!V$24</f>
        <v>0.3426640875</v>
      </c>
      <c r="BC3006" s="372">
        <f>$AI2865*'Assumptions (T&amp;D)'!W$24</f>
        <v>0.1713320438</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0.2960002002</v>
      </c>
      <c r="AK3007" s="372">
        <f>$AJ2865*'Assumptions (T&amp;D)'!D$24</f>
        <v>0.5698990521</v>
      </c>
      <c r="AL3007" s="372">
        <f>$AJ2865*'Assumptions (T&amp;D)'!E$24</f>
        <v>0.5272750233</v>
      </c>
      <c r="AM3007" s="372">
        <f>$AJ2865*'Assumptions (T&amp;D)'!F$24</f>
        <v>0.48780833</v>
      </c>
      <c r="AN3007" s="372">
        <f>$AJ2865*'Assumptions (T&amp;D)'!G$24</f>
        <v>0.4507096382</v>
      </c>
      <c r="AO3007" s="372">
        <f>$AJ2865*'Assumptions (T&amp;D)'!H$24</f>
        <v>0.4175576158</v>
      </c>
      <c r="AP3007" s="372">
        <f>$AJ2865*'Assumptions (T&amp;D)'!I$24</f>
        <v>0.3859842611</v>
      </c>
      <c r="AQ3007" s="372">
        <f>$AJ2865*'Assumptions (T&amp;D)'!J$24</f>
        <v>0.356778908</v>
      </c>
      <c r="AR3007" s="372">
        <f>$AJ2865*'Assumptions (T&amp;D)'!K$24</f>
        <v>0.3520429048</v>
      </c>
      <c r="AS3007" s="372">
        <f>$AJ2865*'Assumptions (T&amp;D)'!L$24</f>
        <v>0.3520429048</v>
      </c>
      <c r="AT3007" s="372">
        <f>$AJ2865*'Assumptions (T&amp;D)'!M$24</f>
        <v>0.3520429048</v>
      </c>
      <c r="AU3007" s="372">
        <f>$AJ2865*'Assumptions (T&amp;D)'!N$24</f>
        <v>0.3520429048</v>
      </c>
      <c r="AV3007" s="372">
        <f>$AJ2865*'Assumptions (T&amp;D)'!O$24</f>
        <v>0.3520429048</v>
      </c>
      <c r="AW3007" s="372">
        <f>$AJ2865*'Assumptions (T&amp;D)'!P$24</f>
        <v>0.3520429048</v>
      </c>
      <c r="AX3007" s="372">
        <f>$AJ2865*'Assumptions (T&amp;D)'!Q$24</f>
        <v>0.3520429048</v>
      </c>
      <c r="AY3007" s="372">
        <f>$AJ2865*'Assumptions (T&amp;D)'!R$24</f>
        <v>0.3520429048</v>
      </c>
      <c r="AZ3007" s="372">
        <f>$AJ2865*'Assumptions (T&amp;D)'!S$24</f>
        <v>0.3520429048</v>
      </c>
      <c r="BA3007" s="372">
        <f>$AJ2865*'Assumptions (T&amp;D)'!T$24</f>
        <v>0.3520429048</v>
      </c>
      <c r="BB3007" s="372">
        <f>$AJ2865*'Assumptions (T&amp;D)'!U$24</f>
        <v>0.3520429048</v>
      </c>
      <c r="BC3007" s="372">
        <f>$AJ2865*'Assumptions (T&amp;D)'!V$24</f>
        <v>0.3520429048</v>
      </c>
      <c r="BD3007" s="372">
        <f>$AJ2865*'Assumptions (T&amp;D)'!W$24</f>
        <v>0.1760214524</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0.3040850737</v>
      </c>
      <c r="AL3008" s="372">
        <f>$AK2865*'Assumptions (T&amp;D)'!D$24</f>
        <v>0.5854651286</v>
      </c>
      <c r="AM3008" s="372">
        <f>$AK2865*'Assumptions (T&amp;D)'!E$24</f>
        <v>0.5416768779</v>
      </c>
      <c r="AN3008" s="372">
        <f>$AK2865*'Assumptions (T&amp;D)'!F$24</f>
        <v>0.5011322014</v>
      </c>
      <c r="AO3008" s="372">
        <f>$AK2865*'Assumptions (T&amp;D)'!G$24</f>
        <v>0.4630202055</v>
      </c>
      <c r="AP3008" s="372">
        <f>$AK2865*'Assumptions (T&amp;D)'!H$24</f>
        <v>0.4289626773</v>
      </c>
      <c r="AQ3008" s="372">
        <f>$AK2865*'Assumptions (T&amp;D)'!I$24</f>
        <v>0.3965269361</v>
      </c>
      <c r="AR3008" s="372">
        <f>$AK2865*'Assumptions (T&amp;D)'!J$24</f>
        <v>0.3665238755</v>
      </c>
      <c r="AS3008" s="372">
        <f>$AK2865*'Assumptions (T&amp;D)'!K$24</f>
        <v>0.3616585143</v>
      </c>
      <c r="AT3008" s="372">
        <f>$AK2865*'Assumptions (T&amp;D)'!L$24</f>
        <v>0.3616585143</v>
      </c>
      <c r="AU3008" s="372">
        <f>$AK2865*'Assumptions (T&amp;D)'!M$24</f>
        <v>0.3616585143</v>
      </c>
      <c r="AV3008" s="372">
        <f>$AK2865*'Assumptions (T&amp;D)'!N$24</f>
        <v>0.3616585143</v>
      </c>
      <c r="AW3008" s="372">
        <f>$AK2865*'Assumptions (T&amp;D)'!O$24</f>
        <v>0.3616585143</v>
      </c>
      <c r="AX3008" s="372">
        <f>$AK2865*'Assumptions (T&amp;D)'!P$24</f>
        <v>0.3616585143</v>
      </c>
      <c r="AY3008" s="372">
        <f>$AK2865*'Assumptions (T&amp;D)'!Q$24</f>
        <v>0.3616585143</v>
      </c>
      <c r="AZ3008" s="372">
        <f>$AK2865*'Assumptions (T&amp;D)'!R$24</f>
        <v>0.3616585143</v>
      </c>
      <c r="BA3008" s="372">
        <f>$AK2865*'Assumptions (T&amp;D)'!S$24</f>
        <v>0.3616585143</v>
      </c>
      <c r="BB3008" s="372">
        <f>$AK2865*'Assumptions (T&amp;D)'!T$24</f>
        <v>0.3616585143</v>
      </c>
      <c r="BC3008" s="372">
        <f>$AK2865*'Assumptions (T&amp;D)'!U$24</f>
        <v>0.3616585143</v>
      </c>
      <c r="BD3008" s="372">
        <f>$AK2865*'Assumptions (T&amp;D)'!V$24</f>
        <v>0.3616585143</v>
      </c>
      <c r="BE3008" s="372">
        <f>$AK2865*'Assumptions (T&amp;D)'!W$24</f>
        <v>0.1808292572</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0.312373832</v>
      </c>
      <c r="AM3009" s="372">
        <f>$AL2865*'Assumptions (T&amp;D)'!D$24</f>
        <v>0.6014237512</v>
      </c>
      <c r="AN3009" s="372">
        <f>$AL2865*'Assumptions (T&amp;D)'!E$24</f>
        <v>0.5564419194</v>
      </c>
      <c r="AO3009" s="372">
        <f>$AL2865*'Assumptions (T&amp;D)'!F$24</f>
        <v>0.5147920751</v>
      </c>
      <c r="AP3009" s="372">
        <f>$AL2865*'Assumptions (T&amp;D)'!G$24</f>
        <v>0.4756412215</v>
      </c>
      <c r="AQ3009" s="372">
        <f>$AL2865*'Assumptions (T&amp;D)'!H$24</f>
        <v>0.4406553524</v>
      </c>
      <c r="AR3009" s="372">
        <f>$AL2865*'Assumptions (T&amp;D)'!I$24</f>
        <v>0.4073354769</v>
      </c>
      <c r="AS3009" s="372">
        <f>$AL2865*'Assumptions (T&amp;D)'!J$24</f>
        <v>0.3765145922</v>
      </c>
      <c r="AT3009" s="372">
        <f>$AL2865*'Assumptions (T&amp;D)'!K$24</f>
        <v>0.3715166109</v>
      </c>
      <c r="AU3009" s="372">
        <f>$AL2865*'Assumptions (T&amp;D)'!L$24</f>
        <v>0.3715166109</v>
      </c>
      <c r="AV3009" s="372">
        <f>$AL2865*'Assumptions (T&amp;D)'!M$24</f>
        <v>0.3715166109</v>
      </c>
      <c r="AW3009" s="372">
        <f>$AL2865*'Assumptions (T&amp;D)'!N$24</f>
        <v>0.3715166109</v>
      </c>
      <c r="AX3009" s="372">
        <f>$AL2865*'Assumptions (T&amp;D)'!O$24</f>
        <v>0.3715166109</v>
      </c>
      <c r="AY3009" s="372">
        <f>$AL2865*'Assumptions (T&amp;D)'!P$24</f>
        <v>0.3715166109</v>
      </c>
      <c r="AZ3009" s="372">
        <f>$AL2865*'Assumptions (T&amp;D)'!Q$24</f>
        <v>0.3715166109</v>
      </c>
      <c r="BA3009" s="372">
        <f>$AL2865*'Assumptions (T&amp;D)'!R$24</f>
        <v>0.3715166109</v>
      </c>
      <c r="BB3009" s="372">
        <f>$AL2865*'Assumptions (T&amp;D)'!S$24</f>
        <v>0.3715166109</v>
      </c>
      <c r="BC3009" s="372">
        <f>$AL2865*'Assumptions (T&amp;D)'!T$24</f>
        <v>0.3715166109</v>
      </c>
      <c r="BD3009" s="372">
        <f>$AL2865*'Assumptions (T&amp;D)'!U$24</f>
        <v>0.3715166109</v>
      </c>
      <c r="BE3009" s="372">
        <f>$AL2865*'Assumptions (T&amp;D)'!V$24</f>
        <v>0.3715166109</v>
      </c>
      <c r="BF3009" s="372">
        <f>$AL2865*'Assumptions (T&amp;D)'!W$24</f>
        <v>0.1857583054</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0.3208713748</v>
      </c>
      <c r="AN3010" s="372">
        <f>$AM2865*'Assumptions (T&amp;D)'!D$24</f>
        <v>0.6177843537</v>
      </c>
      <c r="AO3010" s="372">
        <f>$AM2865*'Assumptions (T&amp;D)'!E$24</f>
        <v>0.5715788757</v>
      </c>
      <c r="AP3010" s="372">
        <f>$AM2865*'Assumptions (T&amp;D)'!F$24</f>
        <v>0.5287960257</v>
      </c>
      <c r="AQ3010" s="372">
        <f>$AM2865*'Assumptions (T&amp;D)'!G$24</f>
        <v>0.4885801467</v>
      </c>
      <c r="AR3010" s="372">
        <f>$AM2865*'Assumptions (T&amp;D)'!H$24</f>
        <v>0.4526425527</v>
      </c>
      <c r="AS3010" s="372">
        <f>$AM2865*'Assumptions (T&amp;D)'!I$24</f>
        <v>0.4184162728</v>
      </c>
      <c r="AT3010" s="372">
        <f>$AM2865*'Assumptions (T&amp;D)'!J$24</f>
        <v>0.3867569638</v>
      </c>
      <c r="AU3010" s="372">
        <f>$AM2865*'Assumptions (T&amp;D)'!K$24</f>
        <v>0.3816230218</v>
      </c>
      <c r="AV3010" s="372">
        <f>$AM2865*'Assumptions (T&amp;D)'!L$24</f>
        <v>0.3816230218</v>
      </c>
      <c r="AW3010" s="372">
        <f>$AM2865*'Assumptions (T&amp;D)'!M$24</f>
        <v>0.3816230218</v>
      </c>
      <c r="AX3010" s="372">
        <f>$AM2865*'Assumptions (T&amp;D)'!N$24</f>
        <v>0.3816230218</v>
      </c>
      <c r="AY3010" s="372">
        <f>$AM2865*'Assumptions (T&amp;D)'!O$24</f>
        <v>0.3816230218</v>
      </c>
      <c r="AZ3010" s="372">
        <f>$AM2865*'Assumptions (T&amp;D)'!P$24</f>
        <v>0.3816230218</v>
      </c>
      <c r="BA3010" s="372">
        <f>$AM2865*'Assumptions (T&amp;D)'!Q$24</f>
        <v>0.3816230218</v>
      </c>
      <c r="BB3010" s="372">
        <f>$AM2865*'Assumptions (T&amp;D)'!R$24</f>
        <v>0.3816230218</v>
      </c>
      <c r="BC3010" s="372">
        <f>$AM2865*'Assumptions (T&amp;D)'!S$24</f>
        <v>0.3816230218</v>
      </c>
      <c r="BD3010" s="372">
        <f>$AM2865*'Assumptions (T&amp;D)'!T$24</f>
        <v>0.3816230218</v>
      </c>
      <c r="BE3010" s="372">
        <f>$AM2865*'Assumptions (T&amp;D)'!U$24</f>
        <v>0.3816230218</v>
      </c>
      <c r="BF3010" s="372">
        <f>$AM2865*'Assumptions (T&amp;D)'!V$24</f>
        <v>0.3816230218</v>
      </c>
      <c r="BG3010" s="372">
        <f>$AM2865*'Assumptions (T&amp;D)'!W$24</f>
        <v>0.1908115109</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0.3295827158</v>
      </c>
      <c r="AO3011" s="372">
        <f>$AN2865*'Assumptions (T&amp;D)'!D$24</f>
        <v>0.6345565888</v>
      </c>
      <c r="AP3011" s="372">
        <f>$AN2865*'Assumptions (T&amp;D)'!E$24</f>
        <v>0.5870966778</v>
      </c>
      <c r="AQ3011" s="372">
        <f>$AN2865*'Assumptions (T&amp;D)'!F$24</f>
        <v>0.5431523156</v>
      </c>
      <c r="AR3011" s="372">
        <f>$AN2865*'Assumptions (T&amp;D)'!G$24</f>
        <v>0.5018446153</v>
      </c>
      <c r="AS3011" s="372">
        <f>$AN2865*'Assumptions (T&amp;D)'!H$24</f>
        <v>0.4649313511</v>
      </c>
      <c r="AT3011" s="372">
        <f>$AN2865*'Assumptions (T&amp;D)'!I$24</f>
        <v>0.4297758614</v>
      </c>
      <c r="AU3011" s="372">
        <f>$AN2865*'Assumptions (T&amp;D)'!J$24</f>
        <v>0.3972570334</v>
      </c>
      <c r="AV3011" s="372">
        <f>$AN2865*'Assumptions (T&amp;D)'!K$24</f>
        <v>0.39198371</v>
      </c>
      <c r="AW3011" s="372">
        <f>$AN2865*'Assumptions (T&amp;D)'!L$24</f>
        <v>0.39198371</v>
      </c>
      <c r="AX3011" s="372">
        <f>$AN2865*'Assumptions (T&amp;D)'!M$24</f>
        <v>0.39198371</v>
      </c>
      <c r="AY3011" s="372">
        <f>$AN2865*'Assumptions (T&amp;D)'!N$24</f>
        <v>0.39198371</v>
      </c>
      <c r="AZ3011" s="372">
        <f>$AN2865*'Assumptions (T&amp;D)'!O$24</f>
        <v>0.39198371</v>
      </c>
      <c r="BA3011" s="372">
        <f>$AN2865*'Assumptions (T&amp;D)'!P$24</f>
        <v>0.39198371</v>
      </c>
      <c r="BB3011" s="372">
        <f>$AN2865*'Assumptions (T&amp;D)'!Q$24</f>
        <v>0.39198371</v>
      </c>
      <c r="BC3011" s="372">
        <f>$AN2865*'Assumptions (T&amp;D)'!R$24</f>
        <v>0.39198371</v>
      </c>
      <c r="BD3011" s="372">
        <f>$AN2865*'Assumptions (T&amp;D)'!S$24</f>
        <v>0.39198371</v>
      </c>
      <c r="BE3011" s="372">
        <f>$AN2865*'Assumptions (T&amp;D)'!T$24</f>
        <v>0.39198371</v>
      </c>
      <c r="BF3011" s="372">
        <f>$AN2865*'Assumptions (T&amp;D)'!U$24</f>
        <v>0.39198371</v>
      </c>
      <c r="BG3011" s="372">
        <f>$AN2865*'Assumptions (T&amp;D)'!V$24</f>
        <v>0.39198371</v>
      </c>
      <c r="BH3011" s="372">
        <f>$AN2865*'Assumptions (T&amp;D)'!W$24</f>
        <v>0.195991855</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0.3385129852</v>
      </c>
      <c r="AP3012" s="372">
        <f>$AO2865*'Assumptions (T&amp;D)'!D$24</f>
        <v>0.6517503342</v>
      </c>
      <c r="AQ3012" s="372">
        <f>$AO2865*'Assumptions (T&amp;D)'!E$24</f>
        <v>0.6030044644</v>
      </c>
      <c r="AR3012" s="372">
        <f>$AO2865*'Assumptions (T&amp;D)'!F$24</f>
        <v>0.5578693997</v>
      </c>
      <c r="AS3012" s="372">
        <f>$AO2865*'Assumptions (T&amp;D)'!G$24</f>
        <v>0.5154424388</v>
      </c>
      <c r="AT3012" s="372">
        <f>$AO2865*'Assumptions (T&amp;D)'!H$24</f>
        <v>0.4775289845</v>
      </c>
      <c r="AU3012" s="372">
        <f>$AO2865*'Assumptions (T&amp;D)'!I$24</f>
        <v>0.4414209327</v>
      </c>
      <c r="AV3012" s="372">
        <f>$AO2865*'Assumptions (T&amp;D)'!J$24</f>
        <v>0.4080209849</v>
      </c>
      <c r="AW3012" s="372">
        <f>$AO2865*'Assumptions (T&amp;D)'!K$24</f>
        <v>0.4026047771</v>
      </c>
      <c r="AX3012" s="372">
        <f>$AO2865*'Assumptions (T&amp;D)'!L$24</f>
        <v>0.4026047771</v>
      </c>
      <c r="AY3012" s="372">
        <f>$AO2865*'Assumptions (T&amp;D)'!M$24</f>
        <v>0.4026047771</v>
      </c>
      <c r="AZ3012" s="372">
        <f>$AO2865*'Assumptions (T&amp;D)'!N$24</f>
        <v>0.4026047771</v>
      </c>
      <c r="BA3012" s="372">
        <f>$AO2865*'Assumptions (T&amp;D)'!O$24</f>
        <v>0.4026047771</v>
      </c>
      <c r="BB3012" s="372">
        <f>$AO2865*'Assumptions (T&amp;D)'!P$24</f>
        <v>0.4026047771</v>
      </c>
      <c r="BC3012" s="372">
        <f>$AO2865*'Assumptions (T&amp;D)'!Q$24</f>
        <v>0.4026047771</v>
      </c>
      <c r="BD3012" s="372">
        <f>$AO2865*'Assumptions (T&amp;D)'!R$24</f>
        <v>0.4026047771</v>
      </c>
      <c r="BE3012" s="372">
        <f>$AO2865*'Assumptions (T&amp;D)'!S$24</f>
        <v>0.4026047771</v>
      </c>
      <c r="BF3012" s="372">
        <f>$AO2865*'Assumptions (T&amp;D)'!T$24</f>
        <v>0.4026047771</v>
      </c>
      <c r="BG3012" s="372">
        <f>$AO2865*'Assumptions (T&amp;D)'!U$24</f>
        <v>0.4026047771</v>
      </c>
      <c r="BH3012" s="372">
        <f>$AO2865*'Assumptions (T&amp;D)'!V$24</f>
        <v>0.4026047771</v>
      </c>
      <c r="BI3012" s="372">
        <f>$AO2865*'Assumptions (T&amp;D)'!W$24</f>
        <v>0.2013023885</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0.3476674326</v>
      </c>
      <c r="AQ3013" s="372">
        <f>$AP2865*'Assumptions (T&amp;D)'!D$24</f>
        <v>0.6693756969</v>
      </c>
      <c r="AR3013" s="372">
        <f>$AP2865*'Assumptions (T&amp;D)'!E$24</f>
        <v>0.6193115866</v>
      </c>
      <c r="AS3013" s="372">
        <f>$AP2865*'Assumptions (T&amp;D)'!F$24</f>
        <v>0.5729559289</v>
      </c>
      <c r="AT3013" s="372">
        <f>$AP2865*'Assumptions (T&amp;D)'!G$24</f>
        <v>0.5293816107</v>
      </c>
      <c r="AU3013" s="372">
        <f>$AP2865*'Assumptions (T&amp;D)'!H$24</f>
        <v>0.4904428583</v>
      </c>
      <c r="AV3013" s="372">
        <f>$AP2865*'Assumptions (T&amp;D)'!I$24</f>
        <v>0.4533583321</v>
      </c>
      <c r="AW3013" s="372">
        <f>$AP2865*'Assumptions (T&amp;D)'!J$24</f>
        <v>0.4190551454</v>
      </c>
      <c r="AX3013" s="372">
        <f>$AP2865*'Assumptions (T&amp;D)'!K$24</f>
        <v>0.4134924665</v>
      </c>
      <c r="AY3013" s="372">
        <f>$AP2865*'Assumptions (T&amp;D)'!L$24</f>
        <v>0.4134924665</v>
      </c>
      <c r="AZ3013" s="372">
        <f>$AP2865*'Assumptions (T&amp;D)'!M$24</f>
        <v>0.4134924665</v>
      </c>
      <c r="BA3013" s="372">
        <f>$AP2865*'Assumptions (T&amp;D)'!N$24</f>
        <v>0.4134924665</v>
      </c>
      <c r="BB3013" s="372">
        <f>$AP2865*'Assumptions (T&amp;D)'!O$24</f>
        <v>0.4134924665</v>
      </c>
      <c r="BC3013" s="372">
        <f>$AP2865*'Assumptions (T&amp;D)'!P$24</f>
        <v>0.4134924665</v>
      </c>
      <c r="BD3013" s="372">
        <f>$AP2865*'Assumptions (T&amp;D)'!Q$24</f>
        <v>0.4134924665</v>
      </c>
      <c r="BE3013" s="372">
        <f>$AP2865*'Assumptions (T&amp;D)'!R$24</f>
        <v>0.4134924665</v>
      </c>
      <c r="BF3013" s="372">
        <f>$AP2865*'Assumptions (T&amp;D)'!S$24</f>
        <v>0.4134924665</v>
      </c>
      <c r="BG3013" s="372">
        <f>$AP2865*'Assumptions (T&amp;D)'!T$24</f>
        <v>0.4134924665</v>
      </c>
      <c r="BH3013" s="372">
        <f>$AP2865*'Assumptions (T&amp;D)'!U$24</f>
        <v>0.4134924665</v>
      </c>
      <c r="BI3013" s="372">
        <f>$AP2865*'Assumptions (T&amp;D)'!V$24</f>
        <v>0.4134924665</v>
      </c>
      <c r="BJ3013" s="372">
        <f>$AP2865*'Assumptions (T&amp;D)'!W$24</f>
        <v>0.2067462333</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0.3570514294</v>
      </c>
      <c r="AR3014" s="372">
        <f>$AQ2865*'Assumptions (T&amp;D)'!D$24</f>
        <v>0.6874430188</v>
      </c>
      <c r="AS3014" s="372">
        <f>$AQ2865*'Assumptions (T&amp;D)'!E$24</f>
        <v>0.6360276129</v>
      </c>
      <c r="AT3014" s="372">
        <f>$AQ2865*'Assumptions (T&amp;D)'!F$24</f>
        <v>0.5884207557</v>
      </c>
      <c r="AU3014" s="372">
        <f>$AQ2865*'Assumptions (T&amp;D)'!G$24</f>
        <v>0.5436703098</v>
      </c>
      <c r="AV3014" s="372">
        <f>$AQ2865*'Assumptions (T&amp;D)'!H$24</f>
        <v>0.5036805498</v>
      </c>
      <c r="AW3014" s="372">
        <f>$AQ2865*'Assumptions (T&amp;D)'!I$24</f>
        <v>0.465595064</v>
      </c>
      <c r="AX3014" s="372">
        <f>$AQ2865*'Assumptions (T&amp;D)'!J$24</f>
        <v>0.4303659896</v>
      </c>
      <c r="AY3014" s="372">
        <f>$AQ2865*'Assumptions (T&amp;D)'!K$24</f>
        <v>0.4246531667</v>
      </c>
      <c r="AZ3014" s="372">
        <f>$AQ2865*'Assumptions (T&amp;D)'!L$24</f>
        <v>0.4246531667</v>
      </c>
      <c r="BA3014" s="372">
        <f>$AQ2865*'Assumptions (T&amp;D)'!M$24</f>
        <v>0.4246531667</v>
      </c>
      <c r="BB3014" s="372">
        <f>$AQ2865*'Assumptions (T&amp;D)'!N$24</f>
        <v>0.4246531667</v>
      </c>
      <c r="BC3014" s="372">
        <f>$AQ2865*'Assumptions (T&amp;D)'!O$24</f>
        <v>0.4246531667</v>
      </c>
      <c r="BD3014" s="372">
        <f>$AQ2865*'Assumptions (T&amp;D)'!P$24</f>
        <v>0.4246531667</v>
      </c>
      <c r="BE3014" s="372">
        <f>$AQ2865*'Assumptions (T&amp;D)'!Q$24</f>
        <v>0.4246531667</v>
      </c>
      <c r="BF3014" s="372">
        <f>$AQ2865*'Assumptions (T&amp;D)'!R$24</f>
        <v>0.4246531667</v>
      </c>
      <c r="BG3014" s="372">
        <f>$AQ2865*'Assumptions (T&amp;D)'!S$24</f>
        <v>0.4246531667</v>
      </c>
      <c r="BH3014" s="372">
        <f>$AQ2865*'Assumptions (T&amp;D)'!T$24</f>
        <v>0.4246531667</v>
      </c>
      <c r="BI3014" s="372">
        <f>$AQ2865*'Assumptions (T&amp;D)'!U$24</f>
        <v>0.4246531667</v>
      </c>
      <c r="BJ3014" s="372">
        <f>$AQ2865*'Assumptions (T&amp;D)'!V$24</f>
        <v>0.4246531667</v>
      </c>
      <c r="BK3014" s="372">
        <f>$AQ2865*'Assumptions (T&amp;D)'!W$24</f>
        <v>0.2123265834</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0.3666704718</v>
      </c>
      <c r="AS3015" s="372">
        <f>$AR2865*'Assumptions (T&amp;D)'!D$24</f>
        <v>0.7059628818</v>
      </c>
      <c r="AT3015" s="372">
        <f>$AR2865*'Assumptions (T&amp;D)'!E$24</f>
        <v>0.6531623338</v>
      </c>
      <c r="AU3015" s="372">
        <f>$AR2865*'Assumptions (T&amp;D)'!F$24</f>
        <v>0.6042729376</v>
      </c>
      <c r="AV3015" s="372">
        <f>$AR2865*'Assumptions (T&amp;D)'!G$24</f>
        <v>0.5583169051</v>
      </c>
      <c r="AW3015" s="372">
        <f>$AR2865*'Assumptions (T&amp;D)'!H$24</f>
        <v>0.5172498123</v>
      </c>
      <c r="AX3015" s="372">
        <f>$AR2865*'Assumptions (T&amp;D)'!I$24</f>
        <v>0.4781382953</v>
      </c>
      <c r="AY3015" s="372">
        <f>$AR2865*'Assumptions (T&amp;D)'!J$24</f>
        <v>0.4419601421</v>
      </c>
      <c r="AZ3015" s="372">
        <f>$AR2865*'Assumptions (T&amp;D)'!K$24</f>
        <v>0.4360934145</v>
      </c>
      <c r="BA3015" s="372">
        <f>$AR2865*'Assumptions (T&amp;D)'!L$24</f>
        <v>0.4360934145</v>
      </c>
      <c r="BB3015" s="372">
        <f>$AR2865*'Assumptions (T&amp;D)'!M$24</f>
        <v>0.4360934145</v>
      </c>
      <c r="BC3015" s="372">
        <f>$AR2865*'Assumptions (T&amp;D)'!N$24</f>
        <v>0.4360934145</v>
      </c>
      <c r="BD3015" s="372">
        <f>$AR2865*'Assumptions (T&amp;D)'!O$24</f>
        <v>0.4360934145</v>
      </c>
      <c r="BE3015" s="372">
        <f>$AR2865*'Assumptions (T&amp;D)'!P$24</f>
        <v>0.4360934145</v>
      </c>
      <c r="BF3015" s="372">
        <f>$AR2865*'Assumptions (T&amp;D)'!Q$24</f>
        <v>0.4360934145</v>
      </c>
      <c r="BG3015" s="372">
        <f>$AR2865*'Assumptions (T&amp;D)'!R$24</f>
        <v>0.4360934145</v>
      </c>
      <c r="BH3015" s="372">
        <f>$AR2865*'Assumptions (T&amp;D)'!S$24</f>
        <v>0.4360934145</v>
      </c>
      <c r="BI3015" s="372">
        <f>$AR2865*'Assumptions (T&amp;D)'!T$24</f>
        <v>0.4360934145</v>
      </c>
      <c r="BJ3015" s="372">
        <f>$AR2865*'Assumptions (T&amp;D)'!U$24</f>
        <v>0.4360934145</v>
      </c>
      <c r="BK3015" s="372">
        <f>$AR2865*'Assumptions (T&amp;D)'!V$24</f>
        <v>0.4360934145</v>
      </c>
      <c r="BL3015" s="372">
        <f>$AR2865*'Assumptions (T&amp;D)'!W$24</f>
        <v>0.2180467073</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0.3765301837</v>
      </c>
      <c r="AT3016" s="372">
        <f>$AS2865*'Assumptions (T&amp;D)'!D$24</f>
        <v>0.7249461136</v>
      </c>
      <c r="AU3016" s="372">
        <f>$AS2865*'Assumptions (T&amp;D)'!E$24</f>
        <v>0.6707257671</v>
      </c>
      <c r="AV3016" s="372">
        <f>$AS2865*'Assumptions (T&amp;D)'!F$24</f>
        <v>0.6205217427</v>
      </c>
      <c r="AW3016" s="372">
        <f>$AS2865*'Assumptions (T&amp;D)'!G$24</f>
        <v>0.5733299596</v>
      </c>
      <c r="AX3016" s="372">
        <f>$AS2865*'Assumptions (T&amp;D)'!H$24</f>
        <v>0.5311585791</v>
      </c>
      <c r="AY3016" s="372">
        <f>$AS2865*'Assumptions (T&amp;D)'!I$24</f>
        <v>0.4909953595</v>
      </c>
      <c r="AZ3016" s="372">
        <f>$AS2865*'Assumptions (T&amp;D)'!J$24</f>
        <v>0.4538443814</v>
      </c>
      <c r="BA3016" s="372">
        <f>$AS2865*'Assumptions (T&amp;D)'!K$24</f>
        <v>0.4478198984</v>
      </c>
      <c r="BB3016" s="372">
        <f>$AS2865*'Assumptions (T&amp;D)'!L$24</f>
        <v>0.4478198984</v>
      </c>
      <c r="BC3016" s="372">
        <f>$AS2865*'Assumptions (T&amp;D)'!M$24</f>
        <v>0.4478198984</v>
      </c>
      <c r="BD3016" s="372">
        <f>$AS2865*'Assumptions (T&amp;D)'!N$24</f>
        <v>0.4478198984</v>
      </c>
      <c r="BE3016" s="372">
        <f>$AS2865*'Assumptions (T&amp;D)'!O$24</f>
        <v>0.4478198984</v>
      </c>
      <c r="BF3016" s="372">
        <f>$AS2865*'Assumptions (T&amp;D)'!P$24</f>
        <v>0.4478198984</v>
      </c>
      <c r="BG3016" s="372">
        <f>$AS2865*'Assumptions (T&amp;D)'!Q$24</f>
        <v>0.4478198984</v>
      </c>
      <c r="BH3016" s="372">
        <f>$AS2865*'Assumptions (T&amp;D)'!R$24</f>
        <v>0.4478198984</v>
      </c>
      <c r="BI3016" s="372">
        <f>$AS2865*'Assumptions (T&amp;D)'!S$24</f>
        <v>0.4478198984</v>
      </c>
      <c r="BJ3016" s="372">
        <f>$AS2865*'Assumptions (T&amp;D)'!T$24</f>
        <v>0.4478198984</v>
      </c>
      <c r="BK3016" s="372">
        <f>$AS2865*'Assumptions (T&amp;D)'!U$24</f>
        <v>0.4478198984</v>
      </c>
      <c r="BL3016" s="372">
        <f>$AS2865*'Assumptions (T&amp;D)'!V$24</f>
        <v>0.4478198984</v>
      </c>
      <c r="BM3016" s="372">
        <f>$AS2865*'Assumptions (T&amp;D)'!W$24</f>
        <v>0.2239099492</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0.386636319</v>
      </c>
      <c r="AU3017" s="372">
        <f>$AT2865*'Assumptions (T&amp;D)'!D$24</f>
        <v>0.7444037929</v>
      </c>
      <c r="AV3017" s="372">
        <f>$AT2865*'Assumptions (T&amp;D)'!E$24</f>
        <v>0.688728163</v>
      </c>
      <c r="AW3017" s="372">
        <f>$AT2865*'Assumptions (T&amp;D)'!F$24</f>
        <v>0.6371766538</v>
      </c>
      <c r="AX3017" s="372">
        <f>$AT2865*'Assumptions (T&amp;D)'!G$24</f>
        <v>0.5887182351</v>
      </c>
      <c r="AY3017" s="372">
        <f>$AT2865*'Assumptions (T&amp;D)'!H$24</f>
        <v>0.5454149674</v>
      </c>
      <c r="AZ3017" s="372">
        <f>$AT2865*'Assumptions (T&amp;D)'!I$24</f>
        <v>0.50417376</v>
      </c>
      <c r="BA3017" s="372">
        <f>$AT2865*'Assumptions (T&amp;D)'!J$24</f>
        <v>0.4660256432</v>
      </c>
      <c r="BB3017" s="372">
        <f>$AT2865*'Assumptions (T&amp;D)'!K$24</f>
        <v>0.4598394621</v>
      </c>
      <c r="BC3017" s="372">
        <f>$AT2865*'Assumptions (T&amp;D)'!L$24</f>
        <v>0.4598394621</v>
      </c>
      <c r="BD3017" s="372">
        <f>$AT2865*'Assumptions (T&amp;D)'!M$24</f>
        <v>0.4598394621</v>
      </c>
      <c r="BE3017" s="372">
        <f>$AT2865*'Assumptions (T&amp;D)'!N$24</f>
        <v>0.4598394621</v>
      </c>
      <c r="BF3017" s="372">
        <f>$AT2865*'Assumptions (T&amp;D)'!O$24</f>
        <v>0.4598394621</v>
      </c>
      <c r="BG3017" s="372">
        <f>$AT2865*'Assumptions (T&amp;D)'!P$24</f>
        <v>0.4598394621</v>
      </c>
      <c r="BH3017" s="372">
        <f>$AT2865*'Assumptions (T&amp;D)'!Q$24</f>
        <v>0.4598394621</v>
      </c>
      <c r="BI3017" s="372">
        <f>$AT2865*'Assumptions (T&amp;D)'!R$24</f>
        <v>0.4598394621</v>
      </c>
      <c r="BJ3017" s="372">
        <f>$AT2865*'Assumptions (T&amp;D)'!S$24</f>
        <v>0.4598394621</v>
      </c>
      <c r="BK3017" s="372">
        <f>$AT2865*'Assumptions (T&amp;D)'!T$24</f>
        <v>0.4598394621</v>
      </c>
      <c r="BL3017" s="372">
        <f>$AT2865*'Assumptions (T&amp;D)'!U$24</f>
        <v>0.4598394621</v>
      </c>
      <c r="BM3017" s="372">
        <f>$AT2865*'Assumptions (T&amp;D)'!V$24</f>
        <v>0.4598394621</v>
      </c>
      <c r="BN3017" s="372">
        <f>$AT2865*'Assumptions (T&amp;D)'!W$24</f>
        <v>0.2299197311</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0.3969947657</v>
      </c>
      <c r="AV3018" s="372">
        <f>$AU2865*'Assumptions (T&amp;D)'!D$24</f>
        <v>0.7643472555</v>
      </c>
      <c r="AW3018" s="372">
        <f>$AU2865*'Assumptions (T&amp;D)'!E$24</f>
        <v>0.7071800092</v>
      </c>
      <c r="AX3018" s="372">
        <f>$AU2865*'Assumptions (T&amp;D)'!F$24</f>
        <v>0.6542473738</v>
      </c>
      <c r="AY3018" s="372">
        <f>$AU2865*'Assumptions (T&amp;D)'!G$24</f>
        <v>0.6044906965</v>
      </c>
      <c r="AZ3018" s="372">
        <f>$AU2865*'Assumptions (T&amp;D)'!H$24</f>
        <v>0.5600272827</v>
      </c>
      <c r="BA3018" s="372">
        <f>$AU2865*'Assumptions (T&amp;D)'!I$24</f>
        <v>0.5176811744</v>
      </c>
      <c r="BB3018" s="372">
        <f>$AU2865*'Assumptions (T&amp;D)'!J$24</f>
        <v>0.4785110242</v>
      </c>
      <c r="BC3018" s="372">
        <f>$AU2865*'Assumptions (T&amp;D)'!K$24</f>
        <v>0.4721591079</v>
      </c>
      <c r="BD3018" s="372">
        <f>$AU2865*'Assumptions (T&amp;D)'!L$24</f>
        <v>0.4721591079</v>
      </c>
      <c r="BE3018" s="372">
        <f>$AU2865*'Assumptions (T&amp;D)'!M$24</f>
        <v>0.4721591079</v>
      </c>
      <c r="BF3018" s="372">
        <f>$AU2865*'Assumptions (T&amp;D)'!N$24</f>
        <v>0.4721591079</v>
      </c>
      <c r="BG3018" s="372">
        <f>$AU2865*'Assumptions (T&amp;D)'!O$24</f>
        <v>0.4721591079</v>
      </c>
      <c r="BH3018" s="372">
        <f>$AU2865*'Assumptions (T&amp;D)'!P$24</f>
        <v>0.4721591079</v>
      </c>
      <c r="BI3018" s="372">
        <f>$AU2865*'Assumptions (T&amp;D)'!Q$24</f>
        <v>0.4721591079</v>
      </c>
      <c r="BJ3018" s="372">
        <f>$AU2865*'Assumptions (T&amp;D)'!R$24</f>
        <v>0.4721591079</v>
      </c>
      <c r="BK3018" s="372">
        <f>$AU2865*'Assumptions (T&amp;D)'!S$24</f>
        <v>0.4721591079</v>
      </c>
      <c r="BL3018" s="372">
        <f>$AU2865*'Assumptions (T&amp;D)'!T$24</f>
        <v>0.4721591079</v>
      </c>
      <c r="BM3018" s="372">
        <f>$AU2865*'Assumptions (T&amp;D)'!U$24</f>
        <v>0.4721591079</v>
      </c>
      <c r="BN3018" s="372">
        <f>$AU2865*'Assumptions (T&amp;D)'!V$24</f>
        <v>0.4721591079</v>
      </c>
      <c r="BO3018" s="372">
        <f>$AU2865*'Assumptions (T&amp;D)'!W$24</f>
        <v>0.236079554</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0.4076115475</v>
      </c>
      <c r="AW3019" s="372">
        <f>$AV2865*'Assumptions (T&amp;D)'!D$24</f>
        <v>0.7847880995</v>
      </c>
      <c r="AX3019" s="372">
        <f>$AV2865*'Assumptions (T&amp;D)'!E$24</f>
        <v>0.7260920366</v>
      </c>
      <c r="AY3019" s="372">
        <f>$AV2865*'Assumptions (T&amp;D)'!F$24</f>
        <v>0.6717438303</v>
      </c>
      <c r="AZ3019" s="372">
        <f>$AV2865*'Assumptions (T&amp;D)'!G$24</f>
        <v>0.6206565163</v>
      </c>
      <c r="BA3019" s="372">
        <f>$AV2865*'Assumptions (T&amp;D)'!H$24</f>
        <v>0.575004023</v>
      </c>
      <c r="BB3019" s="372">
        <f>$AV2865*'Assumptions (T&amp;D)'!I$24</f>
        <v>0.531525458</v>
      </c>
      <c r="BC3019" s="372">
        <f>$AV2865*'Assumptions (T&amp;D)'!J$24</f>
        <v>0.4913077853</v>
      </c>
      <c r="BD3019" s="372">
        <f>$AV2865*'Assumptions (T&amp;D)'!K$24</f>
        <v>0.4847860005</v>
      </c>
      <c r="BE3019" s="372">
        <f>$AV2865*'Assumptions (T&amp;D)'!L$24</f>
        <v>0.4847860005</v>
      </c>
      <c r="BF3019" s="372">
        <f>$AV2865*'Assumptions (T&amp;D)'!M$24</f>
        <v>0.4847860005</v>
      </c>
      <c r="BG3019" s="372">
        <f>$AV2865*'Assumptions (T&amp;D)'!N$24</f>
        <v>0.4847860005</v>
      </c>
      <c r="BH3019" s="372">
        <f>$AV2865*'Assumptions (T&amp;D)'!O$24</f>
        <v>0.4847860005</v>
      </c>
      <c r="BI3019" s="372">
        <f>$AV2865*'Assumptions (T&amp;D)'!P$24</f>
        <v>0.4847860005</v>
      </c>
      <c r="BJ3019" s="372">
        <f>$AV2865*'Assumptions (T&amp;D)'!Q$24</f>
        <v>0.4847860005</v>
      </c>
      <c r="BK3019" s="372">
        <f>$AV2865*'Assumptions (T&amp;D)'!R$24</f>
        <v>0.4847860005</v>
      </c>
      <c r="BL3019" s="372">
        <f>$AV2865*'Assumptions (T&amp;D)'!S$24</f>
        <v>0.4847860005</v>
      </c>
      <c r="BM3019" s="372">
        <f>$AV2865*'Assumptions (T&amp;D)'!T$24</f>
        <v>0.4847860005</v>
      </c>
      <c r="BN3019" s="372">
        <f>$AV2865*'Assumptions (T&amp;D)'!U$24</f>
        <v>0.4847860005</v>
      </c>
      <c r="BO3019" s="372">
        <f>$AV2865*'Assumptions (T&amp;D)'!V$24</f>
        <v>0.4847860005</v>
      </c>
      <c r="BP3019" s="372">
        <f>$AV2865*'Assumptions (T&amp;D)'!W$24</f>
        <v>0.2423930003</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0.4184928282</v>
      </c>
      <c r="AX3020" s="372">
        <f>$AW2865*'Assumptions (T&amp;D)'!D$24</f>
        <v>0.8057381919</v>
      </c>
      <c r="AY3020" s="372">
        <f>$AW2865*'Assumptions (T&amp;D)'!E$24</f>
        <v>0.7454752247</v>
      </c>
      <c r="AZ3020" s="372">
        <f>$AW2865*'Assumptions (T&amp;D)'!F$24</f>
        <v>0.6896761809</v>
      </c>
      <c r="BA3020" s="372">
        <f>$AW2865*'Assumptions (T&amp;D)'!G$24</f>
        <v>0.6372250798</v>
      </c>
      <c r="BB3020" s="372">
        <f>$AW2865*'Assumptions (T&amp;D)'!H$24</f>
        <v>0.590353883</v>
      </c>
      <c r="BC3020" s="372">
        <f>$AW2865*'Assumptions (T&amp;D)'!I$24</f>
        <v>0.545714648</v>
      </c>
      <c r="BD3020" s="372">
        <f>$AW2865*'Assumptions (T&amp;D)'!J$24</f>
        <v>0.5044233556</v>
      </c>
      <c r="BE3020" s="372">
        <f>$AW2865*'Assumptions (T&amp;D)'!K$24</f>
        <v>0.4977274704</v>
      </c>
      <c r="BF3020" s="372">
        <f>$AW2865*'Assumptions (T&amp;D)'!L$24</f>
        <v>0.4977274704</v>
      </c>
      <c r="BG3020" s="372">
        <f>$AW2865*'Assumptions (T&amp;D)'!M$24</f>
        <v>0.4977274704</v>
      </c>
      <c r="BH3020" s="372">
        <f>$AW2865*'Assumptions (T&amp;D)'!N$24</f>
        <v>0.4977274704</v>
      </c>
      <c r="BI3020" s="372">
        <f>$AW2865*'Assumptions (T&amp;D)'!O$24</f>
        <v>0.4977274704</v>
      </c>
      <c r="BJ3020" s="372">
        <f>$AW2865*'Assumptions (T&amp;D)'!P$24</f>
        <v>0.4977274704</v>
      </c>
      <c r="BK3020" s="372">
        <f>$AW2865*'Assumptions (T&amp;D)'!Q$24</f>
        <v>0.4977274704</v>
      </c>
      <c r="BL3020" s="372">
        <f>$AW2865*'Assumptions (T&amp;D)'!R$24</f>
        <v>0.4977274704</v>
      </c>
      <c r="BM3020" s="372">
        <f>$AW2865*'Assumptions (T&amp;D)'!S$24</f>
        <v>0.4977274704</v>
      </c>
      <c r="BN3020" s="372">
        <f>$AW2865*'Assumptions (T&amp;D)'!T$24</f>
        <v>0.4977274704</v>
      </c>
      <c r="BO3020" s="372">
        <f>$AW2865*'Assumptions (T&amp;D)'!U$24</f>
        <v>0.4977274704</v>
      </c>
      <c r="BP3020" s="372">
        <f>$AW2865*'Assumptions (T&amp;D)'!V$24</f>
        <v>0.4977274704</v>
      </c>
      <c r="BQ3020" s="372">
        <f>$AW2865*'Assumptions (T&amp;D)'!W$24</f>
        <v>0.2488637352</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0.429644914</v>
      </c>
      <c r="AY3021" s="372">
        <f>$AX2865*'Assumptions (T&amp;D)'!D$24</f>
        <v>0.8272096745</v>
      </c>
      <c r="AZ3021" s="372">
        <f>$AX2865*'Assumptions (T&amp;D)'!E$24</f>
        <v>0.7653408069</v>
      </c>
      <c r="BA3021" s="372">
        <f>$AX2865*'Assumptions (T&amp;D)'!F$24</f>
        <v>0.7080548183</v>
      </c>
      <c r="BB3021" s="372">
        <f>$AX2865*'Assumptions (T&amp;D)'!G$24</f>
        <v>0.6542059891</v>
      </c>
      <c r="BC3021" s="372">
        <f>$AX2865*'Assumptions (T&amp;D)'!H$24</f>
        <v>0.6060857587</v>
      </c>
      <c r="BD3021" s="372">
        <f>$AX2865*'Assumptions (T&amp;D)'!I$24</f>
        <v>0.5602569679</v>
      </c>
      <c r="BE3021" s="372">
        <f>$AX2865*'Assumptions (T&amp;D)'!J$24</f>
        <v>0.5178653364</v>
      </c>
      <c r="BF3021" s="372">
        <f>$AX2865*'Assumptions (T&amp;D)'!K$24</f>
        <v>0.5109910178</v>
      </c>
      <c r="BG3021" s="372">
        <f>$AX2865*'Assumptions (T&amp;D)'!L$24</f>
        <v>0.5109910178</v>
      </c>
      <c r="BH3021" s="372">
        <f>$AX2865*'Assumptions (T&amp;D)'!M$24</f>
        <v>0.5109910178</v>
      </c>
      <c r="BI3021" s="372">
        <f>$AX2865*'Assumptions (T&amp;D)'!N$24</f>
        <v>0.5109910178</v>
      </c>
      <c r="BJ3021" s="372">
        <f>$AX2865*'Assumptions (T&amp;D)'!O$24</f>
        <v>0.5109910178</v>
      </c>
      <c r="BK3021" s="372">
        <f>$AX2865*'Assumptions (T&amp;D)'!P$24</f>
        <v>0.5109910178</v>
      </c>
      <c r="BL3021" s="372">
        <f>$AX2865*'Assumptions (T&amp;D)'!Q$24</f>
        <v>0.5109910178</v>
      </c>
      <c r="BM3021" s="372">
        <f>$AX2865*'Assumptions (T&amp;D)'!R$24</f>
        <v>0.5109910178</v>
      </c>
      <c r="BN3021" s="372">
        <f>$AX2865*'Assumptions (T&amp;D)'!S$24</f>
        <v>0.5109910178</v>
      </c>
      <c r="BO3021" s="372">
        <f>$AX2865*'Assumptions (T&amp;D)'!T$24</f>
        <v>0.5109910178</v>
      </c>
      <c r="BP3021" s="372">
        <f>$AX2865*'Assumptions (T&amp;D)'!U$24</f>
        <v>0.5109910178</v>
      </c>
      <c r="BQ3021" s="372">
        <f>$AX2865*'Assumptions (T&amp;D)'!V$24</f>
        <v>0.5109910178</v>
      </c>
      <c r="BR3021" s="372">
        <f>$AX2865*'Assumptions (T&amp;D)'!W$24</f>
        <v>0.2554955089</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0.4410742572</v>
      </c>
      <c r="AZ3022" s="372">
        <f>$AY2865*'Assumptions (T&amp;D)'!D$24</f>
        <v>0.8492149698</v>
      </c>
      <c r="BA3022" s="372">
        <f>$AY2865*'Assumptions (T&amp;D)'!E$24</f>
        <v>0.7857002768</v>
      </c>
      <c r="BB3022" s="372">
        <f>$AY2865*'Assumptions (T&amp;D)'!F$24</f>
        <v>0.7268903758</v>
      </c>
      <c r="BC3022" s="372">
        <f>$AY2865*'Assumptions (T&amp;D)'!G$24</f>
        <v>0.6716090689</v>
      </c>
      <c r="BD3022" s="372">
        <f>$AY2865*'Assumptions (T&amp;D)'!H$24</f>
        <v>0.6222087521</v>
      </c>
      <c r="BE3022" s="372">
        <f>$AY2865*'Assumptions (T&amp;D)'!I$24</f>
        <v>0.5751608313</v>
      </c>
      <c r="BF3022" s="372">
        <f>$AY2865*'Assumptions (T&amp;D)'!J$24</f>
        <v>0.5316415046</v>
      </c>
      <c r="BG3022" s="372">
        <f>$AY2865*'Assumptions (T&amp;D)'!K$24</f>
        <v>0.5245843165</v>
      </c>
      <c r="BH3022" s="372">
        <f>$AY2865*'Assumptions (T&amp;D)'!L$24</f>
        <v>0.5245843165</v>
      </c>
      <c r="BI3022" s="372">
        <f>$AY2865*'Assumptions (T&amp;D)'!M$24</f>
        <v>0.5245843165</v>
      </c>
      <c r="BJ3022" s="372">
        <f>$AY2865*'Assumptions (T&amp;D)'!N$24</f>
        <v>0.5245843165</v>
      </c>
      <c r="BK3022" s="372">
        <f>$AY2865*'Assumptions (T&amp;D)'!O$24</f>
        <v>0.5245843165</v>
      </c>
      <c r="BL3022" s="372">
        <f>$AY2865*'Assumptions (T&amp;D)'!P$24</f>
        <v>0.5245843165</v>
      </c>
      <c r="BM3022" s="372">
        <f>$AY2865*'Assumptions (T&amp;D)'!Q$24</f>
        <v>0.5245843165</v>
      </c>
      <c r="BN3022" s="372">
        <f>$AY2865*'Assumptions (T&amp;D)'!R$24</f>
        <v>0.5245843165</v>
      </c>
      <c r="BO3022" s="372">
        <f>$AY2865*'Assumptions (T&amp;D)'!S$24</f>
        <v>0.5245843165</v>
      </c>
      <c r="BP3022" s="372">
        <f>$AY2865*'Assumptions (T&amp;D)'!T$24</f>
        <v>0.5245843165</v>
      </c>
      <c r="BQ3022" s="372">
        <f>$AY2865*'Assumptions (T&amp;D)'!U$24</f>
        <v>0.5245843165</v>
      </c>
      <c r="BR3022" s="372">
        <f>$AY2865*'Assumptions (T&amp;D)'!V$24</f>
        <v>0.5245843165</v>
      </c>
      <c r="BS3022" s="372">
        <f>$AY2865*'Assumptions (T&amp;D)'!W$24</f>
        <v>0.2622921583</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0.452787459</v>
      </c>
      <c r="BA3023" s="372">
        <f>$AZ2865*'Assumptions (T&amp;D)'!D$24</f>
        <v>0.8717667878</v>
      </c>
      <c r="BB3023" s="372">
        <f>$AZ2865*'Assumptions (T&amp;D)'!E$24</f>
        <v>0.8065653937</v>
      </c>
      <c r="BC3023" s="372">
        <f>$AZ2865*'Assumptions (T&amp;D)'!F$24</f>
        <v>0.7461937325</v>
      </c>
      <c r="BD3023" s="372">
        <f>$AZ2865*'Assumptions (T&amp;D)'!G$24</f>
        <v>0.6894443709</v>
      </c>
      <c r="BE3023" s="372">
        <f>$AZ2865*'Assumptions (T&amp;D)'!H$24</f>
        <v>0.6387321755</v>
      </c>
      <c r="BF3023" s="372">
        <f>$AZ2865*'Assumptions (T&amp;D)'!I$24</f>
        <v>0.5904348466</v>
      </c>
      <c r="BG3023" s="372">
        <f>$AZ2865*'Assumptions (T&amp;D)'!J$24</f>
        <v>0.5457598173</v>
      </c>
      <c r="BH3023" s="372">
        <f>$AZ2865*'Assumptions (T&amp;D)'!K$24</f>
        <v>0.5385152179</v>
      </c>
      <c r="BI3023" s="372">
        <f>$AZ2865*'Assumptions (T&amp;D)'!L$24</f>
        <v>0.5385152179</v>
      </c>
      <c r="BJ3023" s="372">
        <f>$AZ2865*'Assumptions (T&amp;D)'!M$24</f>
        <v>0.5385152179</v>
      </c>
      <c r="BK3023" s="372">
        <f>$AZ2865*'Assumptions (T&amp;D)'!N$24</f>
        <v>0.5385152179</v>
      </c>
      <c r="BL3023" s="372">
        <f>$AZ2865*'Assumptions (T&amp;D)'!O$24</f>
        <v>0.5385152179</v>
      </c>
      <c r="BM3023" s="372">
        <f>$AZ2865*'Assumptions (T&amp;D)'!P$24</f>
        <v>0.5385152179</v>
      </c>
      <c r="BN3023" s="372">
        <f>$AZ2865*'Assumptions (T&amp;D)'!Q$24</f>
        <v>0.5385152179</v>
      </c>
      <c r="BO3023" s="372">
        <f>$AZ2865*'Assumptions (T&amp;D)'!R$24</f>
        <v>0.5385152179</v>
      </c>
      <c r="BP3023" s="372">
        <f>$AZ2865*'Assumptions (T&amp;D)'!S$24</f>
        <v>0.5385152179</v>
      </c>
      <c r="BQ3023" s="372">
        <f>$AZ2865*'Assumptions (T&amp;D)'!T$24</f>
        <v>0.5385152179</v>
      </c>
      <c r="BR3023" s="372">
        <f>$AZ2865*'Assumptions (T&amp;D)'!U$24</f>
        <v>0.5385152179</v>
      </c>
      <c r="BS3023" s="372">
        <f>$AZ2865*'Assumptions (T&amp;D)'!V$24</f>
        <v>0.5385152179</v>
      </c>
      <c r="BT3023" s="372">
        <f>$AZ2865*'Assumptions (T&amp;D)'!W$24</f>
        <v>0.269257609</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0.4617290923</v>
      </c>
      <c r="BB3024" s="372">
        <f>$BA2865*'Assumptions (T&amp;D)'!D$24</f>
        <v>0.8889824124</v>
      </c>
      <c r="BC3024" s="372">
        <f>$BA2865*'Assumptions (T&amp;D)'!E$24</f>
        <v>0.8224934231</v>
      </c>
      <c r="BD3024" s="372">
        <f>$BA2865*'Assumptions (T&amp;D)'!F$24</f>
        <v>0.7609295442</v>
      </c>
      <c r="BE3024" s="372">
        <f>$BA2865*'Assumptions (T&amp;D)'!G$24</f>
        <v>0.7030594979</v>
      </c>
      <c r="BF3024" s="372">
        <f>$BA2865*'Assumptions (T&amp;D)'!H$24</f>
        <v>0.6513458396</v>
      </c>
      <c r="BG3024" s="372">
        <f>$BA2865*'Assumptions (T&amp;D)'!I$24</f>
        <v>0.6020947364</v>
      </c>
      <c r="BH3024" s="372">
        <f>$BA2865*'Assumptions (T&amp;D)'!J$24</f>
        <v>0.556537466</v>
      </c>
      <c r="BI3024" s="372">
        <f>$BA2865*'Assumptions (T&amp;D)'!K$24</f>
        <v>0.5491498005</v>
      </c>
      <c r="BJ3024" s="372">
        <f>$BA2865*'Assumptions (T&amp;D)'!L$24</f>
        <v>0.5491498005</v>
      </c>
      <c r="BK3024" s="372">
        <f>$BA2865*'Assumptions (T&amp;D)'!M$24</f>
        <v>0.5491498005</v>
      </c>
      <c r="BL3024" s="372">
        <f>$BA2865*'Assumptions (T&amp;D)'!N$24</f>
        <v>0.5491498005</v>
      </c>
      <c r="BM3024" s="372">
        <f>$BA2865*'Assumptions (T&amp;D)'!O$24</f>
        <v>0.5491498005</v>
      </c>
      <c r="BN3024" s="372">
        <f>$BA2865*'Assumptions (T&amp;D)'!P$24</f>
        <v>0.5491498005</v>
      </c>
      <c r="BO3024" s="372">
        <f>$BA2865*'Assumptions (T&amp;D)'!Q$24</f>
        <v>0.5491498005</v>
      </c>
      <c r="BP3024" s="372">
        <f>$BA2865*'Assumptions (T&amp;D)'!R$24</f>
        <v>0.5491498005</v>
      </c>
      <c r="BQ3024" s="372">
        <f>$BA2865*'Assumptions (T&amp;D)'!S$24</f>
        <v>0.5491498005</v>
      </c>
      <c r="BR3024" s="372">
        <f>$BA2865*'Assumptions (T&amp;D)'!T$24</f>
        <v>0.5491498005</v>
      </c>
      <c r="BS3024" s="372">
        <f>$BA2865*'Assumptions (T&amp;D)'!U$24</f>
        <v>0.5491498005</v>
      </c>
      <c r="BT3024" s="372">
        <f>$BA2865*'Assumptions (T&amp;D)'!V$24</f>
        <v>0.5491498005</v>
      </c>
      <c r="BU3024" s="372">
        <f>$BA2865*'Assumptions (T&amp;D)'!W$24</f>
        <v>0.2745749002</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55.39839422</v>
      </c>
      <c r="D3025" s="377">
        <f>(1/(1-'Assumptions (T&amp;D)'!D$26))*(D2862+D2972+(D2863-D2972-D2863*'Assumptions (T&amp;D)'!$C$25)*'Assumptions (T&amp;D)'!$C$22)</f>
        <v>57.51575353</v>
      </c>
      <c r="E3025" s="377">
        <f>(1/(1-'Assumptions (T&amp;D)'!E$26))*(E2862+E2972+(E2863-E2972-E2863*'Assumptions (T&amp;D)'!$C$25)*'Assumptions (T&amp;D)'!$C$22)</f>
        <v>59.5855141</v>
      </c>
      <c r="F3025" s="377">
        <f>(1/(1-'Assumptions (T&amp;D)'!F$26))*(F2862+F2972+(F2863-F2972-F2863*'Assumptions (T&amp;D)'!$C$25)*'Assumptions (T&amp;D)'!$C$22)</f>
        <v>61.8935089</v>
      </c>
      <c r="G3025" s="377">
        <f>(1/(1-'Assumptions (T&amp;D)'!G$26))*(G2862+G2972+(G2863-G2972-G2863*'Assumptions (T&amp;D)'!$C$25)*'Assumptions (T&amp;D)'!$C$22)</f>
        <v>64.85255541</v>
      </c>
      <c r="H3025" s="377">
        <f>(1/(1-'Assumptions (T&amp;D)'!H$26))*(H2862+H2972+(H2863-H2972-H2863*'Assumptions (T&amp;D)'!$C$25)*'Assumptions (T&amp;D)'!$C$22)</f>
        <v>69.02426706</v>
      </c>
      <c r="I3025" s="377">
        <f>(1/(1-'Assumptions (T&amp;D)'!I$26))*(I2862+I2972+(I2863-I2972-I2863*'Assumptions (T&amp;D)'!$C$25)*'Assumptions (T&amp;D)'!$C$22)</f>
        <v>73.6207121</v>
      </c>
      <c r="J3025" s="377">
        <f>(1/(1-'Assumptions (T&amp;D)'!J$26))*(J2862+J2972+(J2863-J2972-J2863*'Assumptions (T&amp;D)'!$C$25)*'Assumptions (T&amp;D)'!$C$22)</f>
        <v>75.91727157</v>
      </c>
      <c r="K3025" s="377">
        <f>(1/(1-'Assumptions (T&amp;D)'!K$26))*(K2862+K2972+(K2863-K2972-K2863*'Assumptions (T&amp;D)'!$C$25)*'Assumptions (T&amp;D)'!$C$22)</f>
        <v>79.64987974</v>
      </c>
      <c r="L3025" s="377">
        <f>(1/(1-'Assumptions (T&amp;D)'!L$26))*(L2862+L2972+(L2863-L2972-L2863*'Assumptions (T&amp;D)'!$C$25)*'Assumptions (T&amp;D)'!$C$22)</f>
        <v>83.45106547</v>
      </c>
      <c r="M3025" s="377">
        <f>(1/(1-'Assumptions (T&amp;D)'!M$26))*(M2862+M2972+(M2863-M2972-M2863*'Assumptions (T&amp;D)'!$C$25)*'Assumptions (T&amp;D)'!$C$22)</f>
        <v>89.38217291</v>
      </c>
      <c r="N3025" s="377">
        <f>(1/(1-'Assumptions (T&amp;D)'!N$26))*(N2862+N2972+(N2863-N2972-N2863*'Assumptions (T&amp;D)'!$C$25)*'Assumptions (T&amp;D)'!$C$22)</f>
        <v>91.85175974</v>
      </c>
      <c r="O3025" s="377">
        <f>(1/(1-'Assumptions (T&amp;D)'!O$26))*(O2862+O2972+(O2863-O2972-O2863*'Assumptions (T&amp;D)'!$C$25)*'Assumptions (T&amp;D)'!$C$22)</f>
        <v>95.61945672</v>
      </c>
      <c r="P3025" s="377">
        <f>(1/(1-'Assumptions (T&amp;D)'!P$26))*(P2862+P2972+(P2863-P2972-P2863*'Assumptions (T&amp;D)'!$C$25)*'Assumptions (T&amp;D)'!$C$22)</f>
        <v>99.68688994</v>
      </c>
      <c r="Q3025" s="377">
        <f>(1/(1-'Assumptions (T&amp;D)'!Q$26))*(Q2862+Q2972+(Q2863-Q2972-Q2863*'Assumptions (T&amp;D)'!$C$25)*'Assumptions (T&amp;D)'!$C$22)</f>
        <v>104.1668505</v>
      </c>
      <c r="R3025" s="377">
        <f>(1/(1-'Assumptions (T&amp;D)'!R$26))*(R2862+R2972+(R2863-R2972-R2863*'Assumptions (T&amp;D)'!$C$25)*'Assumptions (T&amp;D)'!$C$22)</f>
        <v>109.2045501</v>
      </c>
      <c r="S3025" s="377">
        <f>(1/(1-'Assumptions (T&amp;D)'!S$26))*(S2862+S2972+(S2863-S2972-S2863*'Assumptions (T&amp;D)'!$C$25)*'Assumptions (T&amp;D)'!$C$22)</f>
        <v>114.1257546</v>
      </c>
      <c r="T3025" s="377">
        <f>(1/(1-'Assumptions (T&amp;D)'!T$26))*(T2862+T2972+(T2863-T2972-T2863*'Assumptions (T&amp;D)'!$C$25)*'Assumptions (T&amp;D)'!$C$22)</f>
        <v>16.6512008</v>
      </c>
      <c r="U3025" s="377">
        <f>(1/(1-'Assumptions (T&amp;D)'!U$26))*(U2862+U2972+(U2863-U2972-U2863*'Assumptions (T&amp;D)'!$C$25)*'Assumptions (T&amp;D)'!$C$22)</f>
        <v>13.73872729</v>
      </c>
      <c r="V3025" s="377">
        <f>(1/(1-'Assumptions (T&amp;D)'!V$26))*(V2862+V2972+(V2863-V2972-V2863*'Assumptions (T&amp;D)'!$C$25)*'Assumptions (T&amp;D)'!$C$22)</f>
        <v>14.76821725</v>
      </c>
      <c r="W3025" s="377">
        <f>(1/(1-'Assumptions (T&amp;D)'!W$26))*(W2862+W2972+(W2863-W2972-W2863*'Assumptions (T&amp;D)'!$C$25)*'Assumptions (T&amp;D)'!$C$22)</f>
        <v>15.23807139</v>
      </c>
      <c r="X3025" s="377">
        <f>(1/(1-'Assumptions (T&amp;D)'!X$26))*(X2862+X2972+(X2863-X2972-X2863*'Assumptions (T&amp;D)'!$C$25)*'Assumptions (T&amp;D)'!$C$22)</f>
        <v>15.6942767</v>
      </c>
      <c r="Y3025" s="377">
        <f>(1/(1-'Assumptions (T&amp;D)'!Y$26))*(Y2862+Y2972+(Y2863-Y2972-Y2863*'Assumptions (T&amp;D)'!$C$25)*'Assumptions (T&amp;D)'!$C$22)</f>
        <v>16.2782836</v>
      </c>
      <c r="Z3025" s="377">
        <f>(1/(1-'Assumptions (T&amp;D)'!Z$26))*(Z2862+Z2972+(Z2863-Z2972-Z2863*'Assumptions (T&amp;D)'!$C$25)*'Assumptions (T&amp;D)'!$C$22)</f>
        <v>16.87802674</v>
      </c>
      <c r="AA3025" s="377">
        <f>(1/(1-'Assumptions (T&amp;D)'!AA$26))*(AA2862+AA2972+(AA2863-AA2972-AA2863*'Assumptions (T&amp;D)'!$C$25)*'Assumptions (T&amp;D)'!$C$22)</f>
        <v>17.49389988</v>
      </c>
      <c r="AB3025" s="377">
        <f>(1/(1-'Assumptions (T&amp;D)'!AB$26))*(AB2862+AB2972+(AB2863-AB2972-AB2863*'Assumptions (T&amp;D)'!$C$25)*'Assumptions (T&amp;D)'!$C$22)</f>
        <v>18.12630619</v>
      </c>
      <c r="AC3025" s="377">
        <f>(1/(1-'Assumptions (T&amp;D)'!AC$26))*(AC2862+AC2972+(AC2863-AC2972-AC2863*'Assumptions (T&amp;D)'!$C$25)*'Assumptions (T&amp;D)'!$C$22)</f>
        <v>18.77565849</v>
      </c>
      <c r="AD3025" s="377">
        <f>(1/(1-'Assumptions (T&amp;D)'!AD$26))*(AD2862+AD2972+(AD2863-AD2972-AD2863*'Assumptions (T&amp;D)'!$C$25)*'Assumptions (T&amp;D)'!$C$22)</f>
        <v>19.44237945</v>
      </c>
      <c r="AE3025" s="377">
        <f>(1/(1-'Assumptions (T&amp;D)'!AE$26))*(AE2862+AE2972+(AE2863-AE2972-AE2863*'Assumptions (T&amp;D)'!$C$25)*'Assumptions (T&amp;D)'!$C$22)</f>
        <v>20.12690184</v>
      </c>
      <c r="AF3025" s="377">
        <f>(1/(1-'Assumptions (T&amp;D)'!AF$26))*(AF2862+AF2972+(AF2863-AF2972-AF2863*'Assumptions (T&amp;D)'!$C$25)*'Assumptions (T&amp;D)'!$C$22)</f>
        <v>20.82966871</v>
      </c>
      <c r="AG3025" s="377">
        <f>(1/(1-'Assumptions (T&amp;D)'!AG$26))*(AG2862+AG2972+(AG2863-AG2972-AG2863*'Assumptions (T&amp;D)'!$C$25)*'Assumptions (T&amp;D)'!$C$22)</f>
        <v>21.55113371</v>
      </c>
      <c r="AH3025" s="377">
        <f>(1/(1-'Assumptions (T&amp;D)'!AH$26))*(AH2862+AH2972+(AH2863-AH2972-AH2863*'Assumptions (T&amp;D)'!$C$25)*'Assumptions (T&amp;D)'!$C$22)</f>
        <v>22.29176126</v>
      </c>
      <c r="AI3025" s="377">
        <f>(1/(1-'Assumptions (T&amp;D)'!AI$26))*(AI2862+AI2972+(AI2863-AI2972-AI2863*'Assumptions (T&amp;D)'!$C$25)*'Assumptions (T&amp;D)'!$C$22)</f>
        <v>23.05202685</v>
      </c>
      <c r="AJ3025" s="377">
        <f>(1/(1-'Assumptions (T&amp;D)'!AJ$26))*(AJ2862+AJ2972+(AJ2863-AJ2972-AJ2863*'Assumptions (T&amp;D)'!$C$25)*'Assumptions (T&amp;D)'!$C$22)</f>
        <v>23.83241728</v>
      </c>
      <c r="AK3025" s="377">
        <f>(1/(1-'Assumptions (T&amp;D)'!AK$26))*(AK2862+AK2972+(AK2863-AK2972-AK2863*'Assumptions (T&amp;D)'!$C$25)*'Assumptions (T&amp;D)'!$C$22)</f>
        <v>24.6334309</v>
      </c>
      <c r="AL3025" s="377">
        <f>(1/(1-'Assumptions (T&amp;D)'!AL$26))*(AL2862+AL2972+(AL2863-AL2972-AL2863*'Assumptions (T&amp;D)'!$C$25)*'Assumptions (T&amp;D)'!$C$22)</f>
        <v>25.4555779</v>
      </c>
      <c r="AM3025" s="377">
        <f>(1/(1-'Assumptions (T&amp;D)'!AM$26))*(AM2862+AM2972+(AM2863-AM2972-AM2863*'Assumptions (T&amp;D)'!$C$25)*'Assumptions (T&amp;D)'!$C$22)</f>
        <v>26.29938059</v>
      </c>
      <c r="AN3025" s="377">
        <f>(1/(1-'Assumptions (T&amp;D)'!AN$26))*(AN2862+AN2972+(AN2863-AN2972-AN2863*'Assumptions (T&amp;D)'!$C$25)*'Assumptions (T&amp;D)'!$C$22)</f>
        <v>27.16537366</v>
      </c>
      <c r="AO3025" s="377">
        <f>(1/(1-'Assumptions (T&amp;D)'!AO$26))*(AO2862+AO2972+(AO2863-AO2972-AO2863*'Assumptions (T&amp;D)'!$C$25)*'Assumptions (T&amp;D)'!$C$22)</f>
        <v>28.05410446</v>
      </c>
      <c r="AP3025" s="377">
        <f>(1/(1-'Assumptions (T&amp;D)'!AP$26))*(AP2862+AP2972+(AP2863-AP2972-AP2863*'Assumptions (T&amp;D)'!$C$25)*'Assumptions (T&amp;D)'!$C$22)</f>
        <v>28.96613333</v>
      </c>
      <c r="AQ3025" s="377">
        <f>(1/(1-'Assumptions (T&amp;D)'!AQ$26))*(AQ2862+AQ2972+(AQ2863-AQ2972-AQ2863*'Assumptions (T&amp;D)'!$C$25)*'Assumptions (T&amp;D)'!$C$22)</f>
        <v>29.90203385</v>
      </c>
      <c r="AR3025" s="377">
        <f>(1/(1-'Assumptions (T&amp;D)'!AR$26))*(AR2862+AR2972+(AR2863-AR2972-AR2863*'Assumptions (T&amp;D)'!$C$25)*'Assumptions (T&amp;D)'!$C$22)</f>
        <v>30.86239319</v>
      </c>
      <c r="AS3025" s="377">
        <f>(1/(1-'Assumptions (T&amp;D)'!AS$26))*(AS2862+AS2972+(AS2863-AS2972-AS2863*'Assumptions (T&amp;D)'!$C$25)*'Assumptions (T&amp;D)'!$C$22)</f>
        <v>31.84781237</v>
      </c>
      <c r="AT3025" s="377">
        <f>(1/(1-'Assumptions (T&amp;D)'!AT$26))*(AT2862+AT2972+(AT2863-AT2972-AT2863*'Assumptions (T&amp;D)'!$C$25)*'Assumptions (T&amp;D)'!$C$22)</f>
        <v>32.85890665</v>
      </c>
      <c r="AU3025" s="377">
        <f>(1/(1-'Assumptions (T&amp;D)'!AU$26))*(AU2862+AU2972+(AU2863-AU2972-AU2863*'Assumptions (T&amp;D)'!$C$25)*'Assumptions (T&amp;D)'!$C$22)</f>
        <v>33.89630578</v>
      </c>
      <c r="AV3025" s="377">
        <f>(1/(1-'Assumptions (T&amp;D)'!AV$26))*(AV2862+AV2972+(AV2863-AV2972-AV2863*'Assumptions (T&amp;D)'!$C$25)*'Assumptions (T&amp;D)'!$C$22)</f>
        <v>34.96065439</v>
      </c>
      <c r="AW3025" s="377">
        <f>(1/(1-'Assumptions (T&amp;D)'!AW$26))*(AW2862+AW2972+(AW2863-AW2972-AW2863*'Assumptions (T&amp;D)'!$C$25)*'Assumptions (T&amp;D)'!$C$22)</f>
        <v>36.05261231</v>
      </c>
      <c r="AX3025" s="377">
        <f>(1/(1-'Assumptions (T&amp;D)'!AX$26))*(AX2862+AX2972+(AX2863-AX2972-AX2863*'Assumptions (T&amp;D)'!$C$25)*'Assumptions (T&amp;D)'!$C$22)</f>
        <v>37.17285493</v>
      </c>
      <c r="AY3025" s="377">
        <f>(1/(1-'Assumptions (T&amp;D)'!AY$26))*(AY2862+AY2972+(AY2863-AY2972-AY2863*'Assumptions (T&amp;D)'!$C$25)*'Assumptions (T&amp;D)'!$C$22)</f>
        <v>38.32207351</v>
      </c>
      <c r="AZ3025" s="377">
        <f>(1/(1-'Assumptions (T&amp;D)'!AZ$26))*(AZ2862+AZ2972+(AZ2863-AZ2972-AZ2863*'Assumptions (T&amp;D)'!$C$25)*'Assumptions (T&amp;D)'!$C$22)</f>
        <v>39.50097563</v>
      </c>
      <c r="BA3025" s="377">
        <f>(1/(1-'Assumptions (T&amp;D)'!BA$26))*(BA2862+BA2972+(BA2863-BA2972-BA2863*'Assumptions (T&amp;D)'!$C$25)*'Assumptions (T&amp;D)'!$C$22)</f>
        <v>40.70707406</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30.40416379</v>
      </c>
      <c r="D3026" s="372">
        <f>IF(D3025-D2862-D2973-D2920&gt;0,(1-'Assumptions (T&amp;D)'!D$26)*(D3025-D2862-D2973+D2920)-D2867+D2868+Model!D2973,D3025-D2862-D2867+D2868+D2920)</f>
        <v>32.01661958</v>
      </c>
      <c r="E3026" s="372">
        <f>IF(E3025-E2862-E2973-E2920&gt;0,(1-'Assumptions (T&amp;D)'!E$26)*(E3025-E2862-E2973+E2920)-E2867+E2868+Model!E2973,E3025-E2862-E2867+E2868+E2920)</f>
        <v>33.26268384</v>
      </c>
      <c r="F3026" s="372">
        <f>IF(F3025-F2862-F2973-F2920&gt;0,(1-'Assumptions (T&amp;D)'!F$26)*(F3025-F2862-F2973+F2920)-F2867+F2868+Model!F2973,F3025-F2862-F2867+F2868+F2920)</f>
        <v>34.9053539</v>
      </c>
      <c r="G3026" s="372">
        <f>IF(G3025-G2862-G2973-G2920&gt;0,(1-'Assumptions (T&amp;D)'!G$26)*(G3025-G2862-G2973+G2920)-G2867+G2868+Model!G2973,G3025-G2862-G2867+G2868+G2920)</f>
        <v>36.51032911</v>
      </c>
      <c r="H3026" s="372">
        <f>IF(H3025-H2862-H2973-H2920&gt;0,(1-'Assumptions (T&amp;D)'!H$26)*(H3025-H2862-H2973+H2920)-H2867+H2868+Model!H2973,H3025-H2862-H2867+H2868+H2920)</f>
        <v>38.86637516</v>
      </c>
      <c r="I3026" s="372">
        <f>IF(I3025-I2862-I2973-I2920&gt;0,(1-'Assumptions (T&amp;D)'!I$26)*(I3025-I2862-I2973+I2920)-I2867+I2868+Model!I2973,I3025-I2862-I2867+I2868+I2920)</f>
        <v>39.97874521</v>
      </c>
      <c r="J3026" s="372">
        <f>IF(J3025-J2862-J2973-J2920&gt;0,(1-'Assumptions (T&amp;D)'!J$26)*(J3025-J2862-J2973+J2920)-J2867+J2868+Model!J2973,J3025-J2862-J2867+J2868+J2920)</f>
        <v>42.38277153</v>
      </c>
      <c r="K3026" s="372">
        <f>IF(K3025-K2862-K2973-K2920&gt;0,(1-'Assumptions (T&amp;D)'!K$26)*(K3025-K2862-K2973+K2920)-K2867+K2868+Model!K2973,K3025-K2862-K2867+K2868+K2920)</f>
        <v>44.39070837</v>
      </c>
      <c r="L3026" s="372">
        <f>IF(L3025-L2862-L2973-L2920&gt;0,(1-'Assumptions (T&amp;D)'!L$26)*(L3025-L2862-L2973+L2920)-L2867+L2868+Model!L2973,L3025-L2862-L2867+L2868+L2920)</f>
        <v>46.93878212</v>
      </c>
      <c r="M3026" s="372">
        <f>IF(M3025-M2862-M2973-M2920&gt;0,(1-'Assumptions (T&amp;D)'!M$26)*(M3025-M2862-M2973+M2920)-M2867+M2868+Model!M2973,M3025-M2862-M2867+M2868+M2920)</f>
        <v>50.25996826</v>
      </c>
      <c r="N3026" s="372">
        <f>IF(N3025-N2862-N2973-N2920&gt;0,(1-'Assumptions (T&amp;D)'!N$26)*(N3025-N2862-N2973+N2920)-N2867+N2868+Model!N2973,N3025-N2862-N2867+N2868+N2920)</f>
        <v>51.6246761</v>
      </c>
      <c r="O3026" s="372">
        <f>IF(O3025-O2862-O2973-O2920&gt;0,(1-'Assumptions (T&amp;D)'!O$26)*(O3025-O2862-O2973+O2920)-O2867+O2868+Model!O2973,O3025-O2862-O2867+O2868+O2920)</f>
        <v>53.99507904</v>
      </c>
      <c r="P3026" s="372">
        <f>IF(P3025-P2862-P2973-P2920&gt;0,(1-'Assumptions (T&amp;D)'!P$26)*(P3025-P2862-P2973+P2920)-P2867+P2868+Model!P2973,P3025-P2862-P2867+P2868+P2920)</f>
        <v>56.39325818</v>
      </c>
      <c r="Q3026" s="372">
        <f>IF(Q3025-Q2862-Q2973-Q2920&gt;0,(1-'Assumptions (T&amp;D)'!Q$26)*(Q3025-Q2862-Q2973+Q2920)-Q2867+Q2868+Model!Q2973,Q3025-Q2862-Q2867+Q2868+Q2920)</f>
        <v>58.90664257</v>
      </c>
      <c r="R3026" s="372">
        <f>IF(R3025-R2862-R2973-R2920&gt;0,(1-'Assumptions (T&amp;D)'!R$26)*(R3025-R2862-R2973+R2920)-R2867+R2868+Model!R2973,R3025-R2862-R2867+R2868+R2920)</f>
        <v>61.69349803</v>
      </c>
      <c r="S3026" s="372">
        <f>IF(S3025-S2862-S2973-S2920&gt;0,(1-'Assumptions (T&amp;D)'!S$26)*(S3025-S2862-S2973+S2920)-S2867+S2868+Model!S2973,S3025-S2862-S2867+S2868+S2920)</f>
        <v>64.45434068</v>
      </c>
      <c r="T3026" s="372">
        <f>IF(T3025-T2862-T2973-T2920&gt;0,(1-'Assumptions (T&amp;D)'!T$26)*(T3025-T2862-T2973+T2920)-T2867+T2868+Model!T2973,T3025-T2862-T2867+T2868+T2920)</f>
        <v>1.313815412</v>
      </c>
      <c r="U3026" s="372">
        <f>IF(U3025-U2862-U2973-U2920&gt;0,(1-'Assumptions (T&amp;D)'!U$26)*(U3025-U2862-U2973+U2920)-U2867+U2868+Model!U2973,U3025-U2862-U2867+U2868+U2920)</f>
        <v>-0.4450053946</v>
      </c>
      <c r="V3026" s="372">
        <f>IF(V3025-V2862-V2973-V2920&gt;0,(1-'Assumptions (T&amp;D)'!V$26)*(V3025-V2862-V2973+V2920)-V2867+V2868+Model!V2973,V3025-V2862-V2867+V2868+V2920)</f>
        <v>-0.2872640454</v>
      </c>
      <c r="W3026" s="372">
        <f>IF(W3025-W2862-W2973-W2920&gt;0,(1-'Assumptions (T&amp;D)'!W$26)*(W3025-W2862-W2973+W2920)-W2867+W2868+Model!W2973,W3025-W2862-W2867+W2868+W2920)</f>
        <v>-0.1901069759</v>
      </c>
      <c r="X3026" s="372">
        <f>IF(X3025-X2862-X2973-X2920&gt;0,(1-'Assumptions (T&amp;D)'!X$26)*(X3025-X2862-X2973+X2920)-X2867+X2868+Model!X2973,X3025-X2862-X2867+X2868+X2920)</f>
        <v>-0.09164473091</v>
      </c>
      <c r="Y3026" s="372">
        <f>IF(Y3025-Y2862-Y2973-Y2920&gt;0,(1-'Assumptions (T&amp;D)'!Y$26)*(Y3025-Y2862-Y2973+Y2920)-Y2867+Y2868+Model!Y2973,Y3025-Y2862-Y2867+Y2868+Y2920)</f>
        <v>0.01413495582</v>
      </c>
      <c r="Z3026" s="372">
        <f>IF(Z3025-Z2862-Z2973-Z2920&gt;0,(1-'Assumptions (T&amp;D)'!Z$26)*(Z3025-Z2862-Z2973+Z2920)-Z2867+Z2868+Model!Z2973,Z3025-Z2862-Z2867+Z2868+Z2920)</f>
        <v>0.1337157402</v>
      </c>
      <c r="AA3026" s="372">
        <f>IF(AA3025-AA2862-AA2973-AA2920&gt;0,(1-'Assumptions (T&amp;D)'!AA$26)*(AA3025-AA2862-AA2973+AA2920)-AA2867+AA2868+Model!AA2973,AA3025-AA2862-AA2867+AA2868+AA2920)</f>
        <v>0.2424626532</v>
      </c>
      <c r="AB3026" s="372">
        <f>IF(AB3025-AB2862-AB2973-AB2920&gt;0,(1-'Assumptions (T&amp;D)'!AB$26)*(AB3025-AB2862-AB2973+AB2920)-AB2867+AB2868+Model!AB2973,AB3025-AB2862-AB2867+AB2868+AB2920)</f>
        <v>0.3421976891</v>
      </c>
      <c r="AC3026" s="372">
        <f>IF(AC3025-AC2862-AC2973-AC2920&gt;0,(1-'Assumptions (T&amp;D)'!AC$26)*(AC3025-AC2862-AC2973+AC2920)-AC2867+AC2868+Model!AC2973,AC3025-AC2862-AC2867+AC2868+AC2920)</f>
        <v>0.4496390682</v>
      </c>
      <c r="AD3026" s="372">
        <f>IF(AD3025-AD2862-AD2973-AD2920&gt;0,(1-'Assumptions (T&amp;D)'!AD$26)*(AD3025-AD2862-AD2973+AD2920)-AD2867+AD2868+Model!AD2973,AD3025-AD2862-AD2867+AD2868+AD2920)</f>
        <v>0.5512293145</v>
      </c>
      <c r="AE3026" s="372">
        <f>IF(AE3025-AE2862-AE2973-AE2920&gt;0,(1-'Assumptions (T&amp;D)'!AE$26)*(AE3025-AE2862-AE2973+AE2920)-AE2867+AE2868+Model!AE2973,AE3025-AE2862-AE2867+AE2868+AE2920)</f>
        <v>0.6612577514</v>
      </c>
      <c r="AF3026" s="372">
        <f>IF(AF3025-AF2862-AF2973-AF2920&gt;0,(1-'Assumptions (T&amp;D)'!AF$26)*(AF3025-AF2862-AF2973+AF2920)-AF2867+AF2868+Model!AF2973,AF3025-AF2862-AF2867+AF2868+AF2920)</f>
        <v>0.7787700271</v>
      </c>
      <c r="AG3026" s="372">
        <f>IF(AG3025-AG2862-AG2973-AG2920&gt;0,(1-'Assumptions (T&amp;D)'!AG$26)*(AG3025-AG2862-AG2973+AG2920)-AG2867+AG2868+Model!AG2973,AG3025-AG2862-AG2867+AG2868+AG2920)</f>
        <v>0.9176798417</v>
      </c>
      <c r="AH3026" s="372">
        <f>IF(AH3025-AH2862-AH2973-AH2920&gt;0,(1-'Assumptions (T&amp;D)'!AH$26)*(AH3025-AH2862-AH2973+AH2920)-AH2867+AH2868+Model!AH2973,AH3025-AH2862-AH2867+AH2868+AH2920)</f>
        <v>1.082008102</v>
      </c>
      <c r="AI3026" s="372">
        <f>IF(AI3025-AI2862-AI2973-AI2920&gt;0,(1-'Assumptions (T&amp;D)'!AI$26)*(AI3025-AI2862-AI2973+AI2920)-AI2867+AI2868+Model!AI2973,AI3025-AI2862-AI2867+AI2868+AI2920)</f>
        <v>1.219062397</v>
      </c>
      <c r="AJ3026" s="372">
        <f>IF(AJ3025-AJ2862-AJ2973-AJ2920&gt;0,(1-'Assumptions (T&amp;D)'!AJ$26)*(AJ3025-AJ2862-AJ2973+AJ2920)-AJ2867+AJ2868+Model!AJ2973,AJ3025-AJ2862-AJ2867+AJ2868+AJ2920)</f>
        <v>1.35767533</v>
      </c>
      <c r="AK3026" s="372">
        <f>IF(AK3025-AK2862-AK2973-AK2920&gt;0,(1-'Assumptions (T&amp;D)'!AK$26)*(AK3025-AK2862-AK2973+AK2920)-AK2867+AK2868+Model!AK2973,AK3025-AK2862-AK2867+AK2868+AK2920)</f>
        <v>1.501388245</v>
      </c>
      <c r="AL3026" s="372">
        <f>IF(AL3025-AL2862-AL2973-AL2920&gt;0,(1-'Assumptions (T&amp;D)'!AL$26)*(AL3025-AL2862-AL2973+AL2920)-AL2867+AL2868+Model!AL2973,AL3025-AL2862-AL2867+AL2868+AL2920)</f>
        <v>1.645320752</v>
      </c>
      <c r="AM3026" s="372">
        <f>IF(AM3025-AM2862-AM2973-AM2920&gt;0,(1-'Assumptions (T&amp;D)'!AM$26)*(AM3025-AM2862-AM2973+AM2920)-AM2867+AM2868+Model!AM2973,AM3025-AM2862-AM2867+AM2868+AM2920)</f>
        <v>1.790738544</v>
      </c>
      <c r="AN3026" s="372">
        <f>IF(AN3025-AN2862-AN2973-AN2920&gt;0,(1-'Assumptions (T&amp;D)'!AN$26)*(AN3025-AN2862-AN2973+AN2920)-AN2867+AN2868+Model!AN2973,AN3025-AN2862-AN2867+AN2868+AN2920)</f>
        <v>1.941618021</v>
      </c>
      <c r="AO3026" s="372">
        <f>IF(AO3025-AO2862-AO2973-AO2920&gt;0,(1-'Assumptions (T&amp;D)'!AO$26)*(AO3025-AO2862-AO2973+AO2920)-AO2867+AO2868+Model!AO2973,AO3025-AO2862-AO2867+AO2868+AO2920)</f>
        <v>2.101117527</v>
      </c>
      <c r="AP3026" s="372">
        <f>IF(AP3025-AP2862-AP2973-AP2920&gt;0,(1-'Assumptions (T&amp;D)'!AP$26)*(AP3025-AP2862-AP2973+AP2920)-AP2867+AP2868+Model!AP2973,AP3025-AP2862-AP2867+AP2868+AP2920)</f>
        <v>2.265380153</v>
      </c>
      <c r="AQ3026" s="372">
        <f>IF(AQ3025-AQ2862-AQ2973-AQ2920&gt;0,(1-'Assumptions (T&amp;D)'!AQ$26)*(AQ3025-AQ2862-AQ2973+AQ2920)-AQ2867+AQ2868+Model!AQ2973,AQ3025-AQ2862-AQ2867+AQ2868+AQ2920)</f>
        <v>2.434365686</v>
      </c>
      <c r="AR3026" s="372">
        <f>IF(AR3025-AR2862-AR2973-AR2920&gt;0,(1-'Assumptions (T&amp;D)'!AR$26)*(AR3025-AR2862-AR2973+AR2920)-AR2867+AR2868+Model!AR2973,AR3025-AR2862-AR2867+AR2868+AR2920)</f>
        <v>2.608178184</v>
      </c>
      <c r="AS3026" s="372">
        <f>IF(AS3025-AS2862-AS2973-AS2920&gt;0,(1-'Assumptions (T&amp;D)'!AS$26)*(AS3025-AS2862-AS2973+AS2920)-AS2867+AS2868+Model!AS2973,AS3025-AS2862-AS2867+AS2868+AS2920)</f>
        <v>2.786729791</v>
      </c>
      <c r="AT3026" s="372">
        <f>IF(AT3025-AT2862-AT2973-AT2920&gt;0,(1-'Assumptions (T&amp;D)'!AT$26)*(AT3025-AT2862-AT2973+AT2920)-AT2867+AT2868+Model!AT2973,AT3025-AT2862-AT2867+AT2868+AT2920)</f>
        <v>2.970361066</v>
      </c>
      <c r="AU3026" s="372">
        <f>IF(AU3025-AU2862-AU2973-AU2920&gt;0,(1-'Assumptions (T&amp;D)'!AU$26)*(AU3025-AU2862-AU2973+AU2920)-AU2867+AU2868+Model!AU2973,AU3025-AU2862-AU2867+AU2868+AU2920)</f>
        <v>3.159203005</v>
      </c>
      <c r="AV3026" s="372">
        <f>IF(AV3025-AV2862-AV2973-AV2920&gt;0,(1-'Assumptions (T&amp;D)'!AV$26)*(AV3025-AV2862-AV2973+AV2920)-AV2867+AV2868+Model!AV2973,AV3025-AV2862-AV2867+AV2868+AV2920)</f>
        <v>3.353389793</v>
      </c>
      <c r="AW3026" s="372">
        <f>IF(AW3025-AW2862-AW2973-AW2920&gt;0,(1-'Assumptions (T&amp;D)'!AW$26)*(AW3025-AW2862-AW2973+AW2920)-AW2867+AW2868+Model!AW2973,AW3025-AW2862-AW2867+AW2868+AW2920)</f>
        <v>3.553058886</v>
      </c>
      <c r="AX3026" s="372">
        <f>IF(AX3025-AX2862-AX2973-AX2920&gt;0,(1-'Assumptions (T&amp;D)'!AX$26)*(AX3025-AX2862-AX2973+AX2920)-AX2867+AX2868+Model!AX2973,AX3025-AX2862-AX2867+AX2868+AX2920)</f>
        <v>3.758351083</v>
      </c>
      <c r="AY3026" s="372">
        <f>IF(AY3025-AY2862-AY2973-AY2920&gt;0,(1-'Assumptions (T&amp;D)'!AY$26)*(AY3025-AY2862-AY2973+AY2920)-AY2867+AY2868+Model!AY2973,AY3025-AY2862-AY2867+AY2868+AY2920)</f>
        <v>3.969410606</v>
      </c>
      <c r="AZ3026" s="372">
        <f>IF(AZ3025-AZ2862-AZ2973-AZ2920&gt;0,(1-'Assumptions (T&amp;D)'!AZ$26)*(AZ3025-AZ2862-AZ2973+AZ2920)-AZ2867+AZ2868+Model!AZ2973,AZ3025-AZ2862-AZ2867+AZ2868+AZ2920)</f>
        <v>4.186385182</v>
      </c>
      <c r="BA3026" s="372">
        <f>IF(BA3025-BA2862-BA2973-BA2920&gt;0,(1-'Assumptions (T&amp;D)'!BA$26)*(BA3025-BA2862-BA2973+BA2920)-BA2867+BA2868+Model!BA2973,BA3025-BA2862-BA2867+BA2868+BA2920)</f>
        <v>4.458009021</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17.31088541</v>
      </c>
      <c r="D3027" s="372">
        <f>IF(D3025-D2862-D2973-D2920&gt;0,'Assumptions (T&amp;D)'!D$26*(D3025-D2862-D2973+D2920),0)</f>
        <v>18.1011744</v>
      </c>
      <c r="E3027" s="372">
        <f>IF(E3025-E2862-E2973-E2920&gt;0,'Assumptions (T&amp;D)'!E$26*(E3025-E2862-E2973+E2920),0)</f>
        <v>18.63911762</v>
      </c>
      <c r="F3027" s="372">
        <f>IF(F3025-F2862-F2973-F2920&gt;0,'Assumptions (T&amp;D)'!F$26*(F3025-F2862-F2973+F2920),0)</f>
        <v>19.4459497</v>
      </c>
      <c r="G3027" s="372">
        <f>IF(G3025-G2862-G2973-G2920&gt;0,'Assumptions (T&amp;D)'!G$26*(G3025-G2862-G2973+G2920),0)</f>
        <v>20.34917324</v>
      </c>
      <c r="H3027" s="372">
        <f>IF(H3025-H2862-H2973-H2920&gt;0,'Assumptions (T&amp;D)'!H$26*(H3025-H2862-H2973+H2920),0)</f>
        <v>21.53995083</v>
      </c>
      <c r="I3027" s="372">
        <f>IF(I3025-I2862-I2973-I2920&gt;0,'Assumptions (T&amp;D)'!I$26*(I3025-I2862-I2973+I2920),0)</f>
        <v>22.72544887</v>
      </c>
      <c r="J3027" s="372">
        <f>IF(J3025-J2862-J2973-J2920&gt;0,'Assumptions (T&amp;D)'!J$26*(J3025-J2862-J2973+J2920),0)</f>
        <v>23.60317765</v>
      </c>
      <c r="K3027" s="372">
        <f>IF(K3025-K2862-K2973-K2920&gt;0,'Assumptions (T&amp;D)'!K$26*(K3025-K2862-K2973+K2920),0)</f>
        <v>24.74151501</v>
      </c>
      <c r="L3027" s="372">
        <f>IF(L3025-L2862-L2973-L2920&gt;0,'Assumptions (T&amp;D)'!L$26*(L3025-L2862-L2973+L2920),0)</f>
        <v>25.97694206</v>
      </c>
      <c r="M3027" s="372">
        <f>IF(M3025-M2862-M2973-M2920&gt;0,'Assumptions (T&amp;D)'!M$26*(M3025-M2862-M2973+M2920),0)</f>
        <v>27.66134556</v>
      </c>
      <c r="N3027" s="372">
        <f>IF(N3025-N2862-N2973-N2920&gt;0,'Assumptions (T&amp;D)'!N$26*(N3025-N2862-N2973+N2920),0)</f>
        <v>28.51014198</v>
      </c>
      <c r="O3027" s="372">
        <f>IF(O3025-O2862-O2973-O2920&gt;0,'Assumptions (T&amp;D)'!O$26*(O3025-O2862-O2973+O2920),0)</f>
        <v>29.74166507</v>
      </c>
      <c r="P3027" s="372">
        <f>IF(P3025-P2862-P2973-P2920&gt;0,'Assumptions (T&amp;D)'!P$26*(P3025-P2862-P2973+P2920),0)</f>
        <v>31.04923095</v>
      </c>
      <c r="Q3027" s="372">
        <f>IF(Q3025-Q2862-Q2973-Q2920&gt;0,'Assumptions (T&amp;D)'!Q$26*(Q3025-Q2862-Q2973+Q2920),0)</f>
        <v>32.43969797</v>
      </c>
      <c r="R3027" s="372">
        <f>IF(R3025-R2862-R2973-R2920&gt;0,'Assumptions (T&amp;D)'!R$26*(R3025-R2862-R2973+R2920),0)</f>
        <v>34.00820498</v>
      </c>
      <c r="S3027" s="372">
        <f>IF(S3025-S2862-S2973-S2920&gt;0,'Assumptions (T&amp;D)'!S$26*(S3025-S2862-S2973+S2920),0)</f>
        <v>35.60983828</v>
      </c>
      <c r="T3027" s="372">
        <f>IF(T3025-T2862-T2973-T2920&gt;0,'Assumptions (T&amp;D)'!T$26*(T3025-T2862-T2973+T2920),0)</f>
        <v>1.283973866</v>
      </c>
      <c r="U3027" s="372">
        <f>IF(U3025-U2862-U2973-U2920&gt;0,'Assumptions (T&amp;D)'!U$26*(U3025-U2862-U2973+U2920),0)</f>
        <v>0.1311375344</v>
      </c>
      <c r="V3027" s="372">
        <f>IF(V3025-V2862-V2973-V2920&gt;0,'Assumptions (T&amp;D)'!V$26*(V3025-V2862-V2973+V2920),0)</f>
        <v>0.1553381303</v>
      </c>
      <c r="W3027" s="372">
        <f>IF(W3025-W2862-W2973-W2920&gt;0,'Assumptions (T&amp;D)'!W$26*(W3025-W2862-W2973+W2920),0)</f>
        <v>0.1684439094</v>
      </c>
      <c r="X3027" s="372">
        <f>IF(X3025-X2862-X2973-X2920&gt;0,'Assumptions (T&amp;D)'!X$26*(X3025-X2862-X2973+X2920),0)</f>
        <v>0.1948696563</v>
      </c>
      <c r="Y3027" s="372">
        <f>IF(Y3025-Y2862-Y2973-Y2920&gt;0,'Assumptions (T&amp;D)'!Y$26*(Y3025-Y2862-Y2973+Y2920),0)</f>
        <v>0.2247313874</v>
      </c>
      <c r="Z3027" s="372">
        <f>IF(Z3025-Z2862-Z2973-Z2920&gt;0,'Assumptions (T&amp;D)'!Z$26*(Z3025-Z2862-Z2973+Z2920),0)</f>
        <v>0.253254019</v>
      </c>
      <c r="AA3027" s="372">
        <f>IF(AA3025-AA2862-AA2973-AA2920&gt;0,'Assumptions (T&amp;D)'!AA$26*(AA3025-AA2862-AA2973+AA2920),0)</f>
        <v>0.2821765997</v>
      </c>
      <c r="AB3027" s="372">
        <f>IF(AB3025-AB2862-AB2973-AB2920&gt;0,'Assumptions (T&amp;D)'!AB$26*(AB3025-AB2862-AB2973+AB2920),0)</f>
        <v>0.3119438728</v>
      </c>
      <c r="AC3027" s="372">
        <f>IF(AC3025-AC2862-AC2973-AC2920&gt;0,'Assumptions (T&amp;D)'!AC$26*(AC3025-AC2862-AC2973+AC2920),0)</f>
        <v>0.3508562781</v>
      </c>
      <c r="AD3027" s="372">
        <f>IF(AD3025-AD2862-AD2973-AD2920&gt;0,'Assumptions (T&amp;D)'!AD$26*(AD3025-AD2862-AD2973+AD2920),0)</f>
        <v>0.3942708411</v>
      </c>
      <c r="AE3027" s="372">
        <f>IF(AE3025-AE2862-AE2973-AE2920&gt;0,'Assumptions (T&amp;D)'!AE$26*(AE3025-AE2862-AE2973+AE2920),0)</f>
        <v>0.4344850004</v>
      </c>
      <c r="AF3027" s="372">
        <f>IF(AF3025-AF2862-AF2973-AF2920&gt;0,'Assumptions (T&amp;D)'!AF$26*(AF3025-AF2862-AF2973+AF2920),0)</f>
        <v>0.4751420479</v>
      </c>
      <c r="AG3027" s="372">
        <f>IF(AG3025-AG2862-AG2973-AG2920&gt;0,'Assumptions (T&amp;D)'!AG$26*(AG3025-AG2862-AG2973+AG2920),0)</f>
        <v>0.5136598236</v>
      </c>
      <c r="AH3027" s="372">
        <f>IF(AH3025-AH2862-AH2973-AH2920&gt;0,'Assumptions (T&amp;D)'!AH$26*(AH3025-AH2862-AH2973+AH2920),0)</f>
        <v>0.5532709742</v>
      </c>
      <c r="AI3027" s="372">
        <f>IF(AI3025-AI2862-AI2973-AI2920&gt;0,'Assumptions (T&amp;D)'!AI$26*(AI3025-AI2862-AI2973+AI2920),0)</f>
        <v>0.5946005996</v>
      </c>
      <c r="AJ3027" s="372">
        <f>IF(AJ3025-AJ2862-AJ2973-AJ2920&gt;0,'Assumptions (T&amp;D)'!AJ$26*(AJ3025-AJ2862-AJ2973+AJ2920),0)</f>
        <v>0.6365058732</v>
      </c>
      <c r="AK3027" s="372">
        <f>IF(AK3025-AK2862-AK2973-AK2920&gt;0,'Assumptions (T&amp;D)'!AK$26*(AK3025-AK2862-AK2973+AK2920),0)</f>
        <v>0.6801648301</v>
      </c>
      <c r="AL3027" s="372">
        <f>IF(AL3025-AL2862-AL2973-AL2920&gt;0,'Assumptions (T&amp;D)'!AL$26*(AL3025-AL2862-AL2973+AL2920),0)</f>
        <v>0.7272976579</v>
      </c>
      <c r="AM3027" s="372">
        <f>IF(AM3025-AM2862-AM2973-AM2920&gt;0,'Assumptions (T&amp;D)'!AM$26*(AM3025-AM2862-AM2973+AM2920),0)</f>
        <v>0.7802209556</v>
      </c>
      <c r="AN3027" s="372">
        <f>IF(AN3025-AN2862-AN2973-AN2920&gt;0,'Assumptions (T&amp;D)'!AN$26*(AN3025-AN2862-AN2973+AN2920),0)</f>
        <v>0.8333817783</v>
      </c>
      <c r="AO3027" s="372">
        <f>IF(AO3025-AO2862-AO2973-AO2920&gt;0,'Assumptions (T&amp;D)'!AO$26*(AO3025-AO2862-AO2973+AO2920),0)</f>
        <v>0.8837695273</v>
      </c>
      <c r="AP3027" s="372">
        <f>IF(AP3025-AP2862-AP2973-AP2920&gt;0,'Assumptions (T&amp;D)'!AP$26*(AP3025-AP2862-AP2973+AP2920),0)</f>
        <v>0.9353924699</v>
      </c>
      <c r="AQ3027" s="372">
        <f>IF(AQ3025-AQ2862-AQ2973-AQ2920&gt;0,'Assumptions (T&amp;D)'!AQ$26*(AQ3025-AQ2862-AQ2973+AQ2920),0)</f>
        <v>0.9884458778</v>
      </c>
      <c r="AR3027" s="372">
        <f>IF(AR3025-AR2862-AR2973-AR2920&gt;0,'Assumptions (T&amp;D)'!AR$26*(AR3025-AR2862-AR2973+AR2920),0)</f>
        <v>1.042984532</v>
      </c>
      <c r="AS3027" s="372">
        <f>IF(AS3025-AS2862-AS2973-AS2920&gt;0,'Assumptions (T&amp;D)'!AS$26*(AS3025-AS2862-AS2973+AS2920),0)</f>
        <v>1.099259006</v>
      </c>
      <c r="AT3027" s="372">
        <f>IF(AT3025-AT2862-AT2973-AT2920&gt;0,'Assumptions (T&amp;D)'!AT$26*(AT3025-AT2862-AT2973+AT2920),0)</f>
        <v>1.157095421</v>
      </c>
      <c r="AU3027" s="372">
        <f>IF(AU3025-AU2862-AU2973-AU2920&gt;0,'Assumptions (T&amp;D)'!AU$26*(AU3025-AU2862-AU2973+AU2920),0)</f>
        <v>1.216533519</v>
      </c>
      <c r="AV3027" s="372">
        <f>IF(AV3025-AV2862-AV2973-AV2920&gt;0,'Assumptions (T&amp;D)'!AV$26*(AV3025-AV2862-AV2973+AV2920),0)</f>
        <v>1.277614007</v>
      </c>
      <c r="AW3027" s="372">
        <f>IF(AW3025-AW2862-AW2973-AW2920&gt;0,'Assumptions (T&amp;D)'!AW$26*(AW3025-AW2862-AW2973+AW2920),0)</f>
        <v>1.340378572</v>
      </c>
      <c r="AX3027" s="372">
        <f>IF(AX3025-AX2862-AX2973-AX2920&gt;0,'Assumptions (T&amp;D)'!AX$26*(AX3025-AX2862-AX2973+AX2920),0)</f>
        <v>1.404869908</v>
      </c>
      <c r="AY3027" s="372">
        <f>IF(AY3025-AY2862-AY2973-AY2920&gt;0,'Assumptions (T&amp;D)'!AY$26*(AY3025-AY2862-AY2973+AY2920),0)</f>
        <v>1.471131739</v>
      </c>
      <c r="AZ3027" s="372">
        <f>IF(AZ3025-AZ2862-AZ2973-AZ2920&gt;0,'Assumptions (T&amp;D)'!AZ$26*(AZ3025-AZ2862-AZ2973+AZ2920),0)</f>
        <v>1.53920884</v>
      </c>
      <c r="BA3027" s="372">
        <f>IF(BA3025-BA2862-BA2973-BA2920&gt;0,'Assumptions (T&amp;D)'!BA$26*(BA3025-BA2862-BA2973+BA2920),0)</f>
        <v>1.609441542</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1065070.4</v>
      </c>
      <c r="C22" s="428">
        <v>1101990.5</v>
      </c>
      <c r="D22" s="428">
        <v>1141147.0</v>
      </c>
      <c r="E22" s="428">
        <v>1190971.3</v>
      </c>
      <c r="F22" s="428">
        <v>1269212.6</v>
      </c>
      <c r="G22" s="428">
        <v>1346861.6</v>
      </c>
      <c r="H22" s="428">
        <v>1426242.5</v>
      </c>
      <c r="I22" s="428">
        <v>1475830.4</v>
      </c>
      <c r="J22" s="428">
        <v>1509219.3</v>
      </c>
      <c r="K22" s="428">
        <v>1485435.5</v>
      </c>
      <c r="L22" s="428">
        <v>1521844.2</v>
      </c>
      <c r="M22" s="428">
        <v>1572247.3</v>
      </c>
      <c r="N22" s="428">
        <v>1628713.4</v>
      </c>
      <c r="O22" s="428">
        <v>1685044.6</v>
      </c>
      <c r="P22" s="428">
        <v>1755915.5</v>
      </c>
      <c r="Q22" s="428">
        <v>1850065.0</v>
      </c>
      <c r="R22" s="428">
        <v>1917586.7</v>
      </c>
      <c r="S22" s="428">
        <v>1994523.9</v>
      </c>
      <c r="T22" s="428">
        <v>2090448.4</v>
      </c>
      <c r="U22" s="428">
        <v>2180239.2</v>
      </c>
      <c r="V22" s="235">
        <f t="shared" ref="V22:AZ22" si="22">U22*(1+V14)</f>
        <v>2266668.695</v>
      </c>
      <c r="W22" s="235">
        <f t="shared" si="22"/>
        <v>2356524.446</v>
      </c>
      <c r="X22" s="235">
        <f t="shared" si="22"/>
        <v>2449942.278</v>
      </c>
      <c r="Y22" s="235">
        <f t="shared" si="22"/>
        <v>2547063.399</v>
      </c>
      <c r="Z22" s="235">
        <f t="shared" si="22"/>
        <v>2648034.615</v>
      </c>
      <c r="AA22" s="235">
        <f t="shared" si="22"/>
        <v>2753008.553</v>
      </c>
      <c r="AB22" s="235">
        <f t="shared" si="22"/>
        <v>2862143.89</v>
      </c>
      <c r="AC22" s="235">
        <f t="shared" si="22"/>
        <v>2975605.593</v>
      </c>
      <c r="AD22" s="235">
        <f t="shared" si="22"/>
        <v>3093565.168</v>
      </c>
      <c r="AE22" s="235">
        <f t="shared" si="22"/>
        <v>3216200.921</v>
      </c>
      <c r="AF22" s="235">
        <f t="shared" si="22"/>
        <v>3343698.226</v>
      </c>
      <c r="AG22" s="235">
        <f t="shared" si="22"/>
        <v>3476249.805</v>
      </c>
      <c r="AH22" s="235">
        <f t="shared" si="22"/>
        <v>3614056.022</v>
      </c>
      <c r="AI22" s="235">
        <f t="shared" si="22"/>
        <v>3757325.181</v>
      </c>
      <c r="AJ22" s="235">
        <f t="shared" si="22"/>
        <v>3906273.847</v>
      </c>
      <c r="AK22" s="235">
        <f t="shared" si="22"/>
        <v>4061127.166</v>
      </c>
      <c r="AL22" s="235">
        <f t="shared" si="22"/>
        <v>4222119.213</v>
      </c>
      <c r="AM22" s="235">
        <f t="shared" si="22"/>
        <v>4389493.339</v>
      </c>
      <c r="AN22" s="235">
        <f t="shared" si="22"/>
        <v>4563502.546</v>
      </c>
      <c r="AO22" s="235">
        <f t="shared" si="22"/>
        <v>4744409.862</v>
      </c>
      <c r="AP22" s="235">
        <f t="shared" si="22"/>
        <v>4932488.743</v>
      </c>
      <c r="AQ22" s="235">
        <f t="shared" si="22"/>
        <v>5128023.486</v>
      </c>
      <c r="AR22" s="235">
        <f t="shared" si="22"/>
        <v>5331309.659</v>
      </c>
      <c r="AS22" s="235">
        <f t="shared" si="22"/>
        <v>5542654.543</v>
      </c>
      <c r="AT22" s="235">
        <f t="shared" si="22"/>
        <v>5762377.606</v>
      </c>
      <c r="AU22" s="235">
        <f t="shared" si="22"/>
        <v>5990810.976</v>
      </c>
      <c r="AV22" s="235">
        <f t="shared" si="22"/>
        <v>6228299.949</v>
      </c>
      <c r="AW22" s="235">
        <f t="shared" si="22"/>
        <v>6475203.509</v>
      </c>
      <c r="AX22" s="235">
        <f t="shared" si="22"/>
        <v>6731894.872</v>
      </c>
      <c r="AY22" s="235">
        <f t="shared" si="22"/>
        <v>6998762.047</v>
      </c>
      <c r="AZ22" s="235">
        <f t="shared" si="22"/>
        <v>7276208.426</v>
      </c>
    </row>
    <row r="23" ht="15.75" customHeight="1">
      <c r="A23" s="61" t="s">
        <v>480</v>
      </c>
      <c r="B23" s="426">
        <f t="shared" ref="B23:AZ23" si="23">B$22*$S$18/B$18</f>
        <v>1470438.737</v>
      </c>
      <c r="C23" s="426">
        <f t="shared" si="23"/>
        <v>1488756.103</v>
      </c>
      <c r="D23" s="426">
        <f t="shared" si="23"/>
        <v>1517649.97</v>
      </c>
      <c r="E23" s="426">
        <f t="shared" si="23"/>
        <v>1555034.081</v>
      </c>
      <c r="F23" s="426">
        <f t="shared" si="23"/>
        <v>1613747.311</v>
      </c>
      <c r="G23" s="426">
        <f t="shared" si="23"/>
        <v>1660743.886</v>
      </c>
      <c r="H23" s="426">
        <f t="shared" si="23"/>
        <v>1706967.813</v>
      </c>
      <c r="I23" s="426">
        <f t="shared" si="23"/>
        <v>1720108.641</v>
      </c>
      <c r="J23" s="426">
        <f t="shared" si="23"/>
        <v>1725461.598</v>
      </c>
      <c r="K23" s="426">
        <f t="shared" si="23"/>
        <v>1685421.45</v>
      </c>
      <c r="L23" s="426">
        <f t="shared" si="23"/>
        <v>1706842.862</v>
      </c>
      <c r="M23" s="426">
        <f t="shared" si="23"/>
        <v>1727291.428</v>
      </c>
      <c r="N23" s="426">
        <f t="shared" si="23"/>
        <v>1755655.151</v>
      </c>
      <c r="O23" s="426">
        <f t="shared" si="23"/>
        <v>1785050.432</v>
      </c>
      <c r="P23" s="426">
        <f t="shared" si="23"/>
        <v>1826333.663</v>
      </c>
      <c r="Q23" s="426">
        <f t="shared" si="23"/>
        <v>1904427.285</v>
      </c>
      <c r="R23" s="426">
        <f t="shared" si="23"/>
        <v>1953706.745</v>
      </c>
      <c r="S23" s="426">
        <f t="shared" si="23"/>
        <v>1994523.9</v>
      </c>
      <c r="T23" s="426">
        <f t="shared" si="23"/>
        <v>2040737.053</v>
      </c>
      <c r="U23" s="422">
        <f t="shared" si="23"/>
        <v>2087664.415</v>
      </c>
      <c r="V23" s="429">
        <f t="shared" si="23"/>
        <v>2128891.55</v>
      </c>
      <c r="W23" s="429">
        <f t="shared" si="23"/>
        <v>2170932.837</v>
      </c>
      <c r="X23" s="429">
        <f t="shared" si="23"/>
        <v>2213804.354</v>
      </c>
      <c r="Y23" s="429">
        <f t="shared" si="23"/>
        <v>2257522.497</v>
      </c>
      <c r="Z23" s="429">
        <f t="shared" si="23"/>
        <v>2302103.984</v>
      </c>
      <c r="AA23" s="429">
        <f t="shared" si="23"/>
        <v>2347565.866</v>
      </c>
      <c r="AB23" s="429">
        <f t="shared" si="23"/>
        <v>2393925.527</v>
      </c>
      <c r="AC23" s="429">
        <f t="shared" si="23"/>
        <v>2441200.697</v>
      </c>
      <c r="AD23" s="429">
        <f t="shared" si="23"/>
        <v>2489409.456</v>
      </c>
      <c r="AE23" s="429">
        <f t="shared" si="23"/>
        <v>2538570.24</v>
      </c>
      <c r="AF23" s="429">
        <f t="shared" si="23"/>
        <v>2588701.85</v>
      </c>
      <c r="AG23" s="429">
        <f t="shared" si="23"/>
        <v>2639823.457</v>
      </c>
      <c r="AH23" s="429">
        <f t="shared" si="23"/>
        <v>2691954.612</v>
      </c>
      <c r="AI23" s="429">
        <f t="shared" si="23"/>
        <v>2745115.252</v>
      </c>
      <c r="AJ23" s="429">
        <f t="shared" si="23"/>
        <v>2799325.707</v>
      </c>
      <c r="AK23" s="429">
        <f t="shared" si="23"/>
        <v>2854606.708</v>
      </c>
      <c r="AL23" s="429">
        <f t="shared" si="23"/>
        <v>2910979.396</v>
      </c>
      <c r="AM23" s="429">
        <f t="shared" si="23"/>
        <v>2968465.331</v>
      </c>
      <c r="AN23" s="429">
        <f t="shared" si="23"/>
        <v>3027086.496</v>
      </c>
      <c r="AO23" s="429">
        <f t="shared" si="23"/>
        <v>3086865.311</v>
      </c>
      <c r="AP23" s="429">
        <f t="shared" si="23"/>
        <v>3147824.635</v>
      </c>
      <c r="AQ23" s="429">
        <f t="shared" si="23"/>
        <v>3209987.783</v>
      </c>
      <c r="AR23" s="429">
        <f t="shared" si="23"/>
        <v>3273378.526</v>
      </c>
      <c r="AS23" s="429">
        <f t="shared" si="23"/>
        <v>3338021.108</v>
      </c>
      <c r="AT23" s="429">
        <f t="shared" si="23"/>
        <v>3403940.25</v>
      </c>
      <c r="AU23" s="429">
        <f t="shared" si="23"/>
        <v>3471161.161</v>
      </c>
      <c r="AV23" s="429">
        <f t="shared" si="23"/>
        <v>3539709.549</v>
      </c>
      <c r="AW23" s="429">
        <f t="shared" si="23"/>
        <v>3609611.628</v>
      </c>
      <c r="AX23" s="429">
        <f t="shared" si="23"/>
        <v>3680894.131</v>
      </c>
      <c r="AY23" s="429">
        <f t="shared" si="23"/>
        <v>3753584.319</v>
      </c>
      <c r="AZ23" s="429">
        <f t="shared" si="23"/>
        <v>3827709.991</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33.337385</v>
      </c>
      <c r="C28" s="433">
        <v>33.723572</v>
      </c>
      <c r="D28" s="433">
        <v>34.07694</v>
      </c>
      <c r="E28" s="433">
        <v>34.415206</v>
      </c>
      <c r="F28" s="433">
        <v>34.863873</v>
      </c>
      <c r="G28" s="433">
        <v>35.368284</v>
      </c>
      <c r="H28" s="433">
        <v>36.053655</v>
      </c>
      <c r="I28" s="433">
        <v>36.689052</v>
      </c>
      <c r="J28" s="433">
        <v>37.256711</v>
      </c>
      <c r="K28" s="433">
        <v>37.683015</v>
      </c>
      <c r="L28" s="433">
        <v>38.022688</v>
      </c>
      <c r="M28" s="433">
        <v>38.304468</v>
      </c>
      <c r="N28" s="433">
        <v>38.618343</v>
      </c>
      <c r="O28" s="433">
        <v>38.893767</v>
      </c>
      <c r="P28" s="433">
        <v>39.200668</v>
      </c>
      <c r="Q28" s="433">
        <v>39.539104</v>
      </c>
      <c r="R28" s="433">
        <v>39.917731</v>
      </c>
      <c r="S28" s="433">
        <v>40.278651</v>
      </c>
      <c r="T28" s="433">
        <v>40.631633</v>
      </c>
      <c r="U28" s="253">
        <f>(V28+T28)/2</f>
        <v>40.93660654</v>
      </c>
      <c r="V28" s="433">
        <v>41.241580079</v>
      </c>
      <c r="W28" s="253">
        <f t="shared" ref="W28:AE28" si="35">($AF28-$V28)*0.1+V28</f>
        <v>41.59043442</v>
      </c>
      <c r="X28" s="253">
        <f t="shared" si="35"/>
        <v>41.93928876</v>
      </c>
      <c r="Y28" s="253">
        <f t="shared" si="35"/>
        <v>42.2881431</v>
      </c>
      <c r="Z28" s="253">
        <f t="shared" si="35"/>
        <v>42.63699744</v>
      </c>
      <c r="AA28" s="253">
        <f t="shared" si="35"/>
        <v>42.98585177</v>
      </c>
      <c r="AB28" s="253">
        <f t="shared" si="35"/>
        <v>43.33470611</v>
      </c>
      <c r="AC28" s="253">
        <f t="shared" si="35"/>
        <v>43.68356045</v>
      </c>
      <c r="AD28" s="253">
        <f t="shared" si="35"/>
        <v>44.03241479</v>
      </c>
      <c r="AE28" s="253">
        <f t="shared" si="35"/>
        <v>44.38126913</v>
      </c>
      <c r="AF28" s="433">
        <v>44.730123469</v>
      </c>
      <c r="AG28" s="253">
        <f t="shared" ref="AG28:AO28" si="36">($AP28-$AF28)*0.1+AF28</f>
        <v>45.02454295</v>
      </c>
      <c r="AH28" s="253">
        <f t="shared" si="36"/>
        <v>45.31896244</v>
      </c>
      <c r="AI28" s="253">
        <f t="shared" si="36"/>
        <v>45.61338192</v>
      </c>
      <c r="AJ28" s="253">
        <f t="shared" si="36"/>
        <v>45.9078014</v>
      </c>
      <c r="AK28" s="253">
        <f t="shared" si="36"/>
        <v>46.20222089</v>
      </c>
      <c r="AL28" s="253">
        <f t="shared" si="36"/>
        <v>46.49664037</v>
      </c>
      <c r="AM28" s="253">
        <f t="shared" si="36"/>
        <v>46.79105985</v>
      </c>
      <c r="AN28" s="253">
        <f t="shared" si="36"/>
        <v>47.08547933</v>
      </c>
      <c r="AO28" s="253">
        <f t="shared" si="36"/>
        <v>47.37989882</v>
      </c>
      <c r="AP28" s="433">
        <v>47.674318301</v>
      </c>
      <c r="AQ28" s="253">
        <f t="shared" ref="AQ28:AY28" si="37">($AZ28-$AP28)*0.1+AP28</f>
        <v>47.99322568</v>
      </c>
      <c r="AR28" s="253">
        <f t="shared" si="37"/>
        <v>48.31213306</v>
      </c>
      <c r="AS28" s="253">
        <f t="shared" si="37"/>
        <v>48.63104044</v>
      </c>
      <c r="AT28" s="253">
        <f t="shared" si="37"/>
        <v>48.94994782</v>
      </c>
      <c r="AU28" s="253">
        <f t="shared" si="37"/>
        <v>49.2688552</v>
      </c>
      <c r="AV28" s="253">
        <f t="shared" si="37"/>
        <v>49.58776258</v>
      </c>
      <c r="AW28" s="253">
        <f t="shared" si="37"/>
        <v>49.90666996</v>
      </c>
      <c r="AX28" s="253">
        <f t="shared" si="37"/>
        <v>50.22557734</v>
      </c>
      <c r="AY28" s="253">
        <f t="shared" si="37"/>
        <v>50.54448472</v>
      </c>
      <c r="AZ28" s="433">
        <v>50.8633921</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0.231696</v>
      </c>
      <c r="C3" s="440">
        <v>0.218422</v>
      </c>
      <c r="D3" s="440">
        <v>0.21643</v>
      </c>
      <c r="E3" s="440">
        <v>0.229388</v>
      </c>
      <c r="F3" s="440">
        <v>0.232546</v>
      </c>
      <c r="G3" s="440">
        <v>0.230538</v>
      </c>
      <c r="H3" s="440">
        <v>0.217445</v>
      </c>
      <c r="I3" s="440">
        <v>0.217065</v>
      </c>
      <c r="J3" s="440">
        <v>0.228384</v>
      </c>
      <c r="K3" s="440">
        <v>0.227961</v>
      </c>
      <c r="L3" s="440">
        <v>0.249915</v>
      </c>
      <c r="M3" s="440">
        <v>0.22988</v>
      </c>
      <c r="N3" s="440">
        <v>0.20981</v>
      </c>
      <c r="O3" s="440">
        <v>0.238786</v>
      </c>
      <c r="P3" s="440">
        <v>0.257453</v>
      </c>
      <c r="Q3" s="440">
        <v>0.237555</v>
      </c>
      <c r="R3" s="440">
        <v>0.229593</v>
      </c>
      <c r="S3" s="440">
        <v>0.222564</v>
      </c>
      <c r="T3" s="168">
        <f t="shared" ref="T3:AY3" si="1">$S$3+(T$1-$S$1)/($AZ$1-$S$1)*($AZ$3-$S$3)</f>
        <v>0.2244924433</v>
      </c>
      <c r="U3" s="168">
        <f t="shared" si="1"/>
        <v>0.2264208866</v>
      </c>
      <c r="V3" s="168">
        <f t="shared" si="1"/>
        <v>0.2283493299</v>
      </c>
      <c r="W3" s="168">
        <f t="shared" si="1"/>
        <v>0.2302777731</v>
      </c>
      <c r="X3" s="168">
        <f t="shared" si="1"/>
        <v>0.2322062164</v>
      </c>
      <c r="Y3" s="168">
        <f t="shared" si="1"/>
        <v>0.2341346597</v>
      </c>
      <c r="Z3" s="168">
        <f t="shared" si="1"/>
        <v>0.236063103</v>
      </c>
      <c r="AA3" s="168">
        <f t="shared" si="1"/>
        <v>0.2379915463</v>
      </c>
      <c r="AB3" s="168">
        <f t="shared" si="1"/>
        <v>0.2399199896</v>
      </c>
      <c r="AC3" s="168">
        <f t="shared" si="1"/>
        <v>0.2418484328</v>
      </c>
      <c r="AD3" s="168">
        <f t="shared" si="1"/>
        <v>0.2437768761</v>
      </c>
      <c r="AE3" s="168">
        <f t="shared" si="1"/>
        <v>0.2457053194</v>
      </c>
      <c r="AF3" s="168">
        <f t="shared" si="1"/>
        <v>0.2476337627</v>
      </c>
      <c r="AG3" s="168">
        <f t="shared" si="1"/>
        <v>0.249562206</v>
      </c>
      <c r="AH3" s="168">
        <f t="shared" si="1"/>
        <v>0.2514906493</v>
      </c>
      <c r="AI3" s="168">
        <f t="shared" si="1"/>
        <v>0.2534190925</v>
      </c>
      <c r="AJ3" s="168">
        <f t="shared" si="1"/>
        <v>0.2553475358</v>
      </c>
      <c r="AK3" s="168">
        <f t="shared" si="1"/>
        <v>0.2572759791</v>
      </c>
      <c r="AL3" s="168">
        <f t="shared" si="1"/>
        <v>0.2592044224</v>
      </c>
      <c r="AM3" s="168">
        <f t="shared" si="1"/>
        <v>0.2611328657</v>
      </c>
      <c r="AN3" s="168">
        <f t="shared" si="1"/>
        <v>0.263061309</v>
      </c>
      <c r="AO3" s="168">
        <f t="shared" si="1"/>
        <v>0.2649897522</v>
      </c>
      <c r="AP3" s="168">
        <f t="shared" si="1"/>
        <v>0.2669181955</v>
      </c>
      <c r="AQ3" s="168">
        <f t="shared" si="1"/>
        <v>0.2688466388</v>
      </c>
      <c r="AR3" s="168">
        <f t="shared" si="1"/>
        <v>0.2707750821</v>
      </c>
      <c r="AS3" s="168">
        <f t="shared" si="1"/>
        <v>0.2727035254</v>
      </c>
      <c r="AT3" s="168">
        <f t="shared" si="1"/>
        <v>0.2746319687</v>
      </c>
      <c r="AU3" s="168">
        <f t="shared" si="1"/>
        <v>0.2765604119</v>
      </c>
      <c r="AV3" s="168">
        <f t="shared" si="1"/>
        <v>0.2784888552</v>
      </c>
      <c r="AW3" s="168">
        <f t="shared" si="1"/>
        <v>0.2804172985</v>
      </c>
      <c r="AX3" s="168">
        <f t="shared" si="1"/>
        <v>0.2823457418</v>
      </c>
      <c r="AY3" s="168">
        <f t="shared" si="1"/>
        <v>0.2842741851</v>
      </c>
      <c r="AZ3" s="205">
        <v>0.286202628366789</v>
      </c>
    </row>
    <row r="4">
      <c r="A4" s="439" t="s">
        <v>487</v>
      </c>
      <c r="B4" s="441"/>
      <c r="C4" s="441"/>
      <c r="D4" s="441"/>
      <c r="E4" s="441"/>
      <c r="F4" s="441"/>
      <c r="G4" s="441"/>
      <c r="H4" s="441"/>
      <c r="I4" s="441"/>
      <c r="J4" s="441"/>
      <c r="K4" s="441"/>
      <c r="L4" s="441"/>
      <c r="M4" s="441"/>
      <c r="N4" s="441"/>
      <c r="O4" s="441"/>
      <c r="P4" s="441"/>
      <c r="Q4" s="441"/>
      <c r="R4" s="442">
        <v>0.131235450811117</v>
      </c>
      <c r="S4" s="168">
        <f t="shared" ref="S4:AY4" si="2">$R$4+(S$1-$R$1)/($AZ$1-$R$1)*($AZ$4-$R$4)</f>
        <v>0.1322183464</v>
      </c>
      <c r="T4" s="168">
        <f t="shared" si="2"/>
        <v>0.1332012419</v>
      </c>
      <c r="U4" s="168">
        <f t="shared" si="2"/>
        <v>0.1341841375</v>
      </c>
      <c r="V4" s="168">
        <f t="shared" si="2"/>
        <v>0.1351670331</v>
      </c>
      <c r="W4" s="168">
        <f t="shared" si="2"/>
        <v>0.1361499286</v>
      </c>
      <c r="X4" s="168">
        <f t="shared" si="2"/>
        <v>0.1371328242</v>
      </c>
      <c r="Y4" s="168">
        <f t="shared" si="2"/>
        <v>0.1381157197</v>
      </c>
      <c r="Z4" s="168">
        <f t="shared" si="2"/>
        <v>0.1390986153</v>
      </c>
      <c r="AA4" s="168">
        <f t="shared" si="2"/>
        <v>0.1400815109</v>
      </c>
      <c r="AB4" s="168">
        <f t="shared" si="2"/>
        <v>0.1410644064</v>
      </c>
      <c r="AC4" s="168">
        <f t="shared" si="2"/>
        <v>0.142047302</v>
      </c>
      <c r="AD4" s="168">
        <f t="shared" si="2"/>
        <v>0.1430301975</v>
      </c>
      <c r="AE4" s="168">
        <f t="shared" si="2"/>
        <v>0.1440130931</v>
      </c>
      <c r="AF4" s="168">
        <f t="shared" si="2"/>
        <v>0.1449959887</v>
      </c>
      <c r="AG4" s="168">
        <f t="shared" si="2"/>
        <v>0.1459788842</v>
      </c>
      <c r="AH4" s="168">
        <f t="shared" si="2"/>
        <v>0.1469617798</v>
      </c>
      <c r="AI4" s="168">
        <f t="shared" si="2"/>
        <v>0.1479446753</v>
      </c>
      <c r="AJ4" s="168">
        <f t="shared" si="2"/>
        <v>0.1489275709</v>
      </c>
      <c r="AK4" s="168">
        <f t="shared" si="2"/>
        <v>0.1499104665</v>
      </c>
      <c r="AL4" s="168">
        <f t="shared" si="2"/>
        <v>0.150893362</v>
      </c>
      <c r="AM4" s="168">
        <f t="shared" si="2"/>
        <v>0.1518762576</v>
      </c>
      <c r="AN4" s="168">
        <f t="shared" si="2"/>
        <v>0.1528591532</v>
      </c>
      <c r="AO4" s="168">
        <f t="shared" si="2"/>
        <v>0.1538420487</v>
      </c>
      <c r="AP4" s="168">
        <f t="shared" si="2"/>
        <v>0.1548249443</v>
      </c>
      <c r="AQ4" s="168">
        <f t="shared" si="2"/>
        <v>0.1558078398</v>
      </c>
      <c r="AR4" s="168">
        <f t="shared" si="2"/>
        <v>0.1567907354</v>
      </c>
      <c r="AS4" s="168">
        <f t="shared" si="2"/>
        <v>0.157773631</v>
      </c>
      <c r="AT4" s="168">
        <f t="shared" si="2"/>
        <v>0.1587565265</v>
      </c>
      <c r="AU4" s="168">
        <f t="shared" si="2"/>
        <v>0.1597394221</v>
      </c>
      <c r="AV4" s="168">
        <f t="shared" si="2"/>
        <v>0.1607223176</v>
      </c>
      <c r="AW4" s="168">
        <f t="shared" si="2"/>
        <v>0.1617052132</v>
      </c>
      <c r="AX4" s="168">
        <f t="shared" si="2"/>
        <v>0.1626881088</v>
      </c>
      <c r="AY4" s="168">
        <f t="shared" si="2"/>
        <v>0.1636710043</v>
      </c>
      <c r="AZ4" s="443">
        <f>Inputs!H18</f>
        <v>0.1646538999</v>
      </c>
    </row>
    <row r="5">
      <c r="A5" s="439" t="s">
        <v>488</v>
      </c>
      <c r="B5" s="441"/>
      <c r="C5" s="441"/>
      <c r="D5" s="441"/>
      <c r="E5" s="441"/>
      <c r="F5" s="441"/>
      <c r="G5" s="441"/>
      <c r="H5" s="441"/>
      <c r="I5" s="441"/>
      <c r="J5" s="441"/>
      <c r="K5" s="441"/>
      <c r="L5" s="441"/>
      <c r="M5" s="441"/>
      <c r="N5" s="441"/>
      <c r="O5" s="441"/>
      <c r="P5" s="441"/>
      <c r="Q5" s="441"/>
      <c r="R5" s="442">
        <v>0.194247549188884</v>
      </c>
      <c r="S5" s="168">
        <f t="shared" ref="S5:AY5" si="3">$R$5+(S$1-$R$1)/($AZ$1-$R$1)*($AZ$5-$R$5)</f>
        <v>0.193577696</v>
      </c>
      <c r="T5" s="168">
        <f t="shared" si="3"/>
        <v>0.1929078428</v>
      </c>
      <c r="U5" s="168">
        <f t="shared" si="3"/>
        <v>0.1922379895</v>
      </c>
      <c r="V5" s="168">
        <f t="shared" si="3"/>
        <v>0.1915681363</v>
      </c>
      <c r="W5" s="168">
        <f t="shared" si="3"/>
        <v>0.1908982831</v>
      </c>
      <c r="X5" s="168">
        <f t="shared" si="3"/>
        <v>0.1902284299</v>
      </c>
      <c r="Y5" s="168">
        <f t="shared" si="3"/>
        <v>0.1895585767</v>
      </c>
      <c r="Z5" s="168">
        <f t="shared" si="3"/>
        <v>0.1888887235</v>
      </c>
      <c r="AA5" s="168">
        <f t="shared" si="3"/>
        <v>0.1882188702</v>
      </c>
      <c r="AB5" s="168">
        <f t="shared" si="3"/>
        <v>0.187549017</v>
      </c>
      <c r="AC5" s="168">
        <f t="shared" si="3"/>
        <v>0.1868791638</v>
      </c>
      <c r="AD5" s="168">
        <f t="shared" si="3"/>
        <v>0.1862093106</v>
      </c>
      <c r="AE5" s="168">
        <f t="shared" si="3"/>
        <v>0.1855394574</v>
      </c>
      <c r="AF5" s="168">
        <f t="shared" si="3"/>
        <v>0.1848696042</v>
      </c>
      <c r="AG5" s="168">
        <f t="shared" si="3"/>
        <v>0.184199751</v>
      </c>
      <c r="AH5" s="168">
        <f t="shared" si="3"/>
        <v>0.1835298977</v>
      </c>
      <c r="AI5" s="168">
        <f t="shared" si="3"/>
        <v>0.1828600445</v>
      </c>
      <c r="AJ5" s="168">
        <f t="shared" si="3"/>
        <v>0.1821901913</v>
      </c>
      <c r="AK5" s="168">
        <f t="shared" si="3"/>
        <v>0.1815203381</v>
      </c>
      <c r="AL5" s="168">
        <f t="shared" si="3"/>
        <v>0.1808504849</v>
      </c>
      <c r="AM5" s="168">
        <f t="shared" si="3"/>
        <v>0.1801806317</v>
      </c>
      <c r="AN5" s="168">
        <f t="shared" si="3"/>
        <v>0.1795107784</v>
      </c>
      <c r="AO5" s="168">
        <f t="shared" si="3"/>
        <v>0.1788409252</v>
      </c>
      <c r="AP5" s="168">
        <f t="shared" si="3"/>
        <v>0.178171072</v>
      </c>
      <c r="AQ5" s="168">
        <f t="shared" si="3"/>
        <v>0.1775012188</v>
      </c>
      <c r="AR5" s="168">
        <f t="shared" si="3"/>
        <v>0.1768313656</v>
      </c>
      <c r="AS5" s="168">
        <f t="shared" si="3"/>
        <v>0.1761615124</v>
      </c>
      <c r="AT5" s="168">
        <f t="shared" si="3"/>
        <v>0.1754916591</v>
      </c>
      <c r="AU5" s="168">
        <f t="shared" si="3"/>
        <v>0.1748218059</v>
      </c>
      <c r="AV5" s="168">
        <f t="shared" si="3"/>
        <v>0.1741519527</v>
      </c>
      <c r="AW5" s="168">
        <f t="shared" si="3"/>
        <v>0.1734820995</v>
      </c>
      <c r="AX5" s="168">
        <f t="shared" si="3"/>
        <v>0.1728122463</v>
      </c>
      <c r="AY5" s="168">
        <f t="shared" si="3"/>
        <v>0.1721423931</v>
      </c>
      <c r="AZ5" s="443">
        <f>Inputs!H19</f>
        <v>0.1714725398</v>
      </c>
    </row>
    <row r="6">
      <c r="A6" s="439" t="s">
        <v>489</v>
      </c>
      <c r="B6" s="444">
        <v>0.387848</v>
      </c>
      <c r="C6" s="444">
        <v>0.361811</v>
      </c>
      <c r="D6" s="444">
        <v>0.366306</v>
      </c>
      <c r="E6" s="444">
        <v>0.379683</v>
      </c>
      <c r="F6" s="444">
        <v>0.362797</v>
      </c>
      <c r="G6" s="444">
        <v>0.361851</v>
      </c>
      <c r="H6" s="444">
        <v>0.322392</v>
      </c>
      <c r="I6" s="444">
        <v>0.323873</v>
      </c>
      <c r="J6" s="444">
        <v>0.350877</v>
      </c>
      <c r="K6" s="444">
        <v>0.345677</v>
      </c>
      <c r="L6" s="444">
        <v>0.397254</v>
      </c>
      <c r="M6" s="444">
        <v>0.33541</v>
      </c>
      <c r="N6" s="444">
        <v>0.282273</v>
      </c>
      <c r="O6" s="444">
        <v>0.357002</v>
      </c>
      <c r="P6" s="444">
        <v>0.395905</v>
      </c>
      <c r="Q6" s="444">
        <v>0.344067</v>
      </c>
      <c r="R6" s="445">
        <f t="shared" ref="R6:AZ6" si="4">sum(R4:R5)</f>
        <v>0.325483</v>
      </c>
      <c r="S6" s="445">
        <f t="shared" si="4"/>
        <v>0.3257960423</v>
      </c>
      <c r="T6" s="445">
        <f t="shared" si="4"/>
        <v>0.3261090847</v>
      </c>
      <c r="U6" s="445">
        <f t="shared" si="4"/>
        <v>0.326422127</v>
      </c>
      <c r="V6" s="445">
        <f t="shared" si="4"/>
        <v>0.3267351694</v>
      </c>
      <c r="W6" s="445">
        <f t="shared" si="4"/>
        <v>0.3270482117</v>
      </c>
      <c r="X6" s="445">
        <f t="shared" si="4"/>
        <v>0.3273612541</v>
      </c>
      <c r="Y6" s="445">
        <f t="shared" si="4"/>
        <v>0.3276742964</v>
      </c>
      <c r="Z6" s="445">
        <f t="shared" si="4"/>
        <v>0.3279873388</v>
      </c>
      <c r="AA6" s="445">
        <f t="shared" si="4"/>
        <v>0.3283003811</v>
      </c>
      <c r="AB6" s="445">
        <f t="shared" si="4"/>
        <v>0.3286134235</v>
      </c>
      <c r="AC6" s="445">
        <f t="shared" si="4"/>
        <v>0.3289264658</v>
      </c>
      <c r="AD6" s="445">
        <f t="shared" si="4"/>
        <v>0.3292395081</v>
      </c>
      <c r="AE6" s="445">
        <f t="shared" si="4"/>
        <v>0.3295525505</v>
      </c>
      <c r="AF6" s="445">
        <f t="shared" si="4"/>
        <v>0.3298655928</v>
      </c>
      <c r="AG6" s="445">
        <f t="shared" si="4"/>
        <v>0.3301786352</v>
      </c>
      <c r="AH6" s="445">
        <f t="shared" si="4"/>
        <v>0.3304916775</v>
      </c>
      <c r="AI6" s="445">
        <f t="shared" si="4"/>
        <v>0.3308047199</v>
      </c>
      <c r="AJ6" s="445">
        <f t="shared" si="4"/>
        <v>0.3311177622</v>
      </c>
      <c r="AK6" s="445">
        <f t="shared" si="4"/>
        <v>0.3314308046</v>
      </c>
      <c r="AL6" s="445">
        <f t="shared" si="4"/>
        <v>0.3317438469</v>
      </c>
      <c r="AM6" s="445">
        <f t="shared" si="4"/>
        <v>0.3320568892</v>
      </c>
      <c r="AN6" s="445">
        <f t="shared" si="4"/>
        <v>0.3323699316</v>
      </c>
      <c r="AO6" s="445">
        <f t="shared" si="4"/>
        <v>0.3326829739</v>
      </c>
      <c r="AP6" s="445">
        <f t="shared" si="4"/>
        <v>0.3329960163</v>
      </c>
      <c r="AQ6" s="445">
        <f t="shared" si="4"/>
        <v>0.3333090586</v>
      </c>
      <c r="AR6" s="445">
        <f t="shared" si="4"/>
        <v>0.333622101</v>
      </c>
      <c r="AS6" s="445">
        <f t="shared" si="4"/>
        <v>0.3339351433</v>
      </c>
      <c r="AT6" s="445">
        <f t="shared" si="4"/>
        <v>0.3342481857</v>
      </c>
      <c r="AU6" s="445">
        <f t="shared" si="4"/>
        <v>0.334561228</v>
      </c>
      <c r="AV6" s="445">
        <f t="shared" si="4"/>
        <v>0.3348742704</v>
      </c>
      <c r="AW6" s="445">
        <f t="shared" si="4"/>
        <v>0.3351873127</v>
      </c>
      <c r="AX6" s="445">
        <f t="shared" si="4"/>
        <v>0.335500355</v>
      </c>
      <c r="AY6" s="445">
        <f t="shared" si="4"/>
        <v>0.3358133974</v>
      </c>
      <c r="AZ6" s="445">
        <f t="shared" si="4"/>
        <v>0.3361264397</v>
      </c>
    </row>
    <row r="7">
      <c r="A7" s="439" t="s">
        <v>490</v>
      </c>
      <c r="B7" s="444">
        <v>0.864365</v>
      </c>
      <c r="C7" s="444">
        <v>0.720209</v>
      </c>
      <c r="D7" s="444">
        <v>0.758307</v>
      </c>
      <c r="E7" s="444">
        <v>0.73021</v>
      </c>
      <c r="F7" s="444">
        <v>0.734689</v>
      </c>
      <c r="G7" s="444">
        <v>0.69999</v>
      </c>
      <c r="H7" s="444">
        <v>0.711421</v>
      </c>
      <c r="I7" s="444">
        <v>0.709551</v>
      </c>
      <c r="J7" s="444">
        <v>0.698147</v>
      </c>
      <c r="K7" s="444">
        <v>0.644659</v>
      </c>
      <c r="L7" s="444">
        <v>0.70936</v>
      </c>
      <c r="M7" s="444">
        <v>0.726666</v>
      </c>
      <c r="N7" s="444">
        <v>0.75458</v>
      </c>
      <c r="O7" s="444">
        <v>0.79134</v>
      </c>
      <c r="P7" s="444">
        <v>0.81133</v>
      </c>
      <c r="Q7" s="444">
        <v>0.815598</v>
      </c>
      <c r="R7" s="444">
        <v>0.820734</v>
      </c>
      <c r="S7" s="444">
        <v>0.85235</v>
      </c>
      <c r="T7" s="299">
        <f t="shared" ref="T7:AY7" si="5">$S$7+(T$1-$S$1)/($AZ$1-$S$1)*($AZ$7-$S$7)</f>
        <v>0.8595805122</v>
      </c>
      <c r="U7" s="299">
        <f t="shared" si="5"/>
        <v>0.8668110243</v>
      </c>
      <c r="V7" s="299">
        <f t="shared" si="5"/>
        <v>0.8740415365</v>
      </c>
      <c r="W7" s="299">
        <f t="shared" si="5"/>
        <v>0.8812720486</v>
      </c>
      <c r="X7" s="299">
        <f t="shared" si="5"/>
        <v>0.8885025608</v>
      </c>
      <c r="Y7" s="299">
        <f t="shared" si="5"/>
        <v>0.895733073</v>
      </c>
      <c r="Z7" s="299">
        <f t="shared" si="5"/>
        <v>0.9029635851</v>
      </c>
      <c r="AA7" s="299">
        <f t="shared" si="5"/>
        <v>0.9101940973</v>
      </c>
      <c r="AB7" s="299">
        <f t="shared" si="5"/>
        <v>0.9174246095</v>
      </c>
      <c r="AC7" s="299">
        <f t="shared" si="5"/>
        <v>0.9246551216</v>
      </c>
      <c r="AD7" s="299">
        <f t="shared" si="5"/>
        <v>0.9318856338</v>
      </c>
      <c r="AE7" s="299">
        <f t="shared" si="5"/>
        <v>0.9391161459</v>
      </c>
      <c r="AF7" s="299">
        <f t="shared" si="5"/>
        <v>0.9463466581</v>
      </c>
      <c r="AG7" s="299">
        <f t="shared" si="5"/>
        <v>0.9535771703</v>
      </c>
      <c r="AH7" s="299">
        <f t="shared" si="5"/>
        <v>0.9608076824</v>
      </c>
      <c r="AI7" s="299">
        <f t="shared" si="5"/>
        <v>0.9680381946</v>
      </c>
      <c r="AJ7" s="299">
        <f t="shared" si="5"/>
        <v>0.9752687068</v>
      </c>
      <c r="AK7" s="299">
        <f t="shared" si="5"/>
        <v>0.9824992189</v>
      </c>
      <c r="AL7" s="299">
        <f t="shared" si="5"/>
        <v>0.9897297311</v>
      </c>
      <c r="AM7" s="299">
        <f t="shared" si="5"/>
        <v>0.9969602432</v>
      </c>
      <c r="AN7" s="299">
        <f t="shared" si="5"/>
        <v>1.004190755</v>
      </c>
      <c r="AO7" s="299">
        <f t="shared" si="5"/>
        <v>1.011421268</v>
      </c>
      <c r="AP7" s="299">
        <f t="shared" si="5"/>
        <v>1.01865178</v>
      </c>
      <c r="AQ7" s="299">
        <f t="shared" si="5"/>
        <v>1.025882292</v>
      </c>
      <c r="AR7" s="299">
        <f t="shared" si="5"/>
        <v>1.033112804</v>
      </c>
      <c r="AS7" s="299">
        <f t="shared" si="5"/>
        <v>1.040343316</v>
      </c>
      <c r="AT7" s="299">
        <f t="shared" si="5"/>
        <v>1.047573828</v>
      </c>
      <c r="AU7" s="299">
        <f t="shared" si="5"/>
        <v>1.054804341</v>
      </c>
      <c r="AV7" s="299">
        <f t="shared" si="5"/>
        <v>1.062034853</v>
      </c>
      <c r="AW7" s="299">
        <f t="shared" si="5"/>
        <v>1.069265365</v>
      </c>
      <c r="AX7" s="299">
        <f t="shared" si="5"/>
        <v>1.076495877</v>
      </c>
      <c r="AY7" s="299">
        <f t="shared" si="5"/>
        <v>1.083726389</v>
      </c>
      <c r="AZ7" s="446">
        <v>1.09095690134566</v>
      </c>
    </row>
    <row r="8">
      <c r="A8" s="439" t="s">
        <v>491</v>
      </c>
      <c r="B8" s="444">
        <v>0.087549</v>
      </c>
      <c r="C8" s="444">
        <v>0.084155</v>
      </c>
      <c r="D8" s="444">
        <v>0.08072</v>
      </c>
      <c r="E8" s="444">
        <v>0.077365</v>
      </c>
      <c r="F8" s="444">
        <v>0.064903</v>
      </c>
      <c r="G8" s="444">
        <v>0.0611</v>
      </c>
      <c r="H8" s="444">
        <v>0.06163</v>
      </c>
      <c r="I8" s="444">
        <v>0.068974</v>
      </c>
      <c r="J8" s="444">
        <v>0.07239</v>
      </c>
      <c r="K8" s="444">
        <v>0.080166</v>
      </c>
      <c r="L8" s="444">
        <v>0.082853</v>
      </c>
      <c r="M8" s="444">
        <v>0.087499</v>
      </c>
      <c r="N8" s="444">
        <v>0.106075</v>
      </c>
      <c r="O8" s="444">
        <v>0.069438</v>
      </c>
      <c r="P8" s="444">
        <v>0.063234</v>
      </c>
      <c r="Q8" s="444">
        <v>0.069881</v>
      </c>
      <c r="R8" s="444">
        <v>0.063952</v>
      </c>
      <c r="S8" s="444">
        <v>0.061086</v>
      </c>
      <c r="T8" s="168">
        <f t="shared" ref="T8:AY8" si="6">$S$8+(T$1-$S$1)/($AZ$1-$S$1)*($AZ$8-$S$8)</f>
        <v>0.06262039751</v>
      </c>
      <c r="U8" s="168">
        <f t="shared" si="6"/>
        <v>0.06415479502</v>
      </c>
      <c r="V8" s="168">
        <f t="shared" si="6"/>
        <v>0.06568919253</v>
      </c>
      <c r="W8" s="168">
        <f t="shared" si="6"/>
        <v>0.06722359004</v>
      </c>
      <c r="X8" s="168">
        <f t="shared" si="6"/>
        <v>0.06875798754</v>
      </c>
      <c r="Y8" s="168">
        <f t="shared" si="6"/>
        <v>0.07029238505</v>
      </c>
      <c r="Z8" s="168">
        <f t="shared" si="6"/>
        <v>0.07182678256</v>
      </c>
      <c r="AA8" s="168">
        <f t="shared" si="6"/>
        <v>0.07336118007</v>
      </c>
      <c r="AB8" s="168">
        <f t="shared" si="6"/>
        <v>0.07489557758</v>
      </c>
      <c r="AC8" s="168">
        <f t="shared" si="6"/>
        <v>0.07642997509</v>
      </c>
      <c r="AD8" s="168">
        <f t="shared" si="6"/>
        <v>0.0779643726</v>
      </c>
      <c r="AE8" s="168">
        <f t="shared" si="6"/>
        <v>0.07949877011</v>
      </c>
      <c r="AF8" s="168">
        <f t="shared" si="6"/>
        <v>0.08103316762</v>
      </c>
      <c r="AG8" s="168">
        <f t="shared" si="6"/>
        <v>0.08256756512</v>
      </c>
      <c r="AH8" s="168">
        <f t="shared" si="6"/>
        <v>0.08410196263</v>
      </c>
      <c r="AI8" s="168">
        <f t="shared" si="6"/>
        <v>0.08563636014</v>
      </c>
      <c r="AJ8" s="168">
        <f t="shared" si="6"/>
        <v>0.08717075765</v>
      </c>
      <c r="AK8" s="168">
        <f t="shared" si="6"/>
        <v>0.08870515516</v>
      </c>
      <c r="AL8" s="168">
        <f t="shared" si="6"/>
        <v>0.09023955267</v>
      </c>
      <c r="AM8" s="168">
        <f t="shared" si="6"/>
        <v>0.09177395018</v>
      </c>
      <c r="AN8" s="168">
        <f t="shared" si="6"/>
        <v>0.09330834769</v>
      </c>
      <c r="AO8" s="168">
        <f t="shared" si="6"/>
        <v>0.0948427452</v>
      </c>
      <c r="AP8" s="168">
        <f t="shared" si="6"/>
        <v>0.09637714271</v>
      </c>
      <c r="AQ8" s="168">
        <f t="shared" si="6"/>
        <v>0.09791154021</v>
      </c>
      <c r="AR8" s="168">
        <f t="shared" si="6"/>
        <v>0.09944593772</v>
      </c>
      <c r="AS8" s="168">
        <f t="shared" si="6"/>
        <v>0.1009803352</v>
      </c>
      <c r="AT8" s="168">
        <f t="shared" si="6"/>
        <v>0.1025147327</v>
      </c>
      <c r="AU8" s="168">
        <f t="shared" si="6"/>
        <v>0.1040491302</v>
      </c>
      <c r="AV8" s="168">
        <f t="shared" si="6"/>
        <v>0.1055835278</v>
      </c>
      <c r="AW8" s="168">
        <f t="shared" si="6"/>
        <v>0.1071179253</v>
      </c>
      <c r="AX8" s="168">
        <f t="shared" si="6"/>
        <v>0.1086523228</v>
      </c>
      <c r="AY8" s="168">
        <f t="shared" si="6"/>
        <v>0.1101867203</v>
      </c>
      <c r="AZ8" s="446">
        <v>0.111721117794486</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11.55091685</v>
      </c>
      <c r="C13" s="450">
        <f t="shared" si="7"/>
        <v>10.86202465</v>
      </c>
      <c r="D13" s="450">
        <f t="shared" si="7"/>
        <v>13.02189972</v>
      </c>
      <c r="E13" s="450">
        <f t="shared" si="7"/>
        <v>12.51043634</v>
      </c>
      <c r="F13" s="450">
        <f t="shared" si="7"/>
        <v>12.89977591</v>
      </c>
      <c r="G13" s="450">
        <f t="shared" si="7"/>
        <v>11.93861562</v>
      </c>
      <c r="H13" s="450">
        <f t="shared" si="7"/>
        <v>12.15911065</v>
      </c>
      <c r="I13" s="450">
        <f t="shared" si="7"/>
        <v>12.93716982</v>
      </c>
      <c r="J13" s="450">
        <f t="shared" si="7"/>
        <v>12.76800702</v>
      </c>
      <c r="K13" s="450">
        <f t="shared" si="7"/>
        <v>12.15007073</v>
      </c>
      <c r="L13" s="450">
        <f t="shared" si="7"/>
        <v>11.05086418</v>
      </c>
      <c r="M13" s="450">
        <f t="shared" si="7"/>
        <v>12.2536597</v>
      </c>
      <c r="N13" s="450">
        <f t="shared" si="7"/>
        <v>12.22221041</v>
      </c>
      <c r="O13" s="450">
        <f t="shared" si="7"/>
        <v>10.78425331</v>
      </c>
      <c r="P13" s="450">
        <f t="shared" si="7"/>
        <v>11.79575908</v>
      </c>
      <c r="Q13" s="450">
        <f t="shared" si="7"/>
        <v>12.87539927</v>
      </c>
      <c r="R13" s="450">
        <f t="shared" si="7"/>
        <v>12.96534688</v>
      </c>
    </row>
    <row r="14">
      <c r="A14" s="449" t="s">
        <v>497</v>
      </c>
      <c r="B14" s="450">
        <f t="shared" ref="B14:R14" si="8">B11/B3</f>
        <v>11.99848077</v>
      </c>
      <c r="C14" s="450">
        <f t="shared" si="8"/>
        <v>11.49151642</v>
      </c>
      <c r="D14" s="450">
        <f t="shared" si="8"/>
        <v>14.09231622</v>
      </c>
      <c r="E14" s="450">
        <f t="shared" si="8"/>
        <v>12.72952378</v>
      </c>
      <c r="F14" s="450">
        <f t="shared" si="8"/>
        <v>12.90067342</v>
      </c>
      <c r="G14" s="450">
        <f t="shared" si="8"/>
        <v>11.62498156</v>
      </c>
      <c r="H14" s="450">
        <f t="shared" si="8"/>
        <v>11.45117156</v>
      </c>
      <c r="I14" s="450">
        <f t="shared" si="8"/>
        <v>12.2083247</v>
      </c>
      <c r="J14" s="450">
        <f t="shared" si="8"/>
        <v>12.39141096</v>
      </c>
      <c r="K14" s="450">
        <f t="shared" si="8"/>
        <v>11.71252977</v>
      </c>
      <c r="L14" s="450">
        <f t="shared" si="8"/>
        <v>11.00374127</v>
      </c>
      <c r="M14" s="450">
        <f t="shared" si="8"/>
        <v>11.78875935</v>
      </c>
      <c r="N14" s="450">
        <f t="shared" si="8"/>
        <v>10.96229922</v>
      </c>
      <c r="O14" s="450">
        <f t="shared" si="8"/>
        <v>11.18156006</v>
      </c>
      <c r="P14" s="450">
        <f t="shared" si="8"/>
        <v>12.27408498</v>
      </c>
      <c r="Q14" s="450">
        <f t="shared" si="8"/>
        <v>12.83913199</v>
      </c>
      <c r="R14" s="450">
        <f t="shared" si="8"/>
        <v>12.97948979</v>
      </c>
    </row>
    <row r="15">
      <c r="A15" s="449" t="s">
        <v>498</v>
      </c>
      <c r="B15" s="450">
        <f t="shared" ref="B15:R15" si="9">B12/B7</f>
        <v>4.743366518</v>
      </c>
      <c r="C15" s="450">
        <f t="shared" si="9"/>
        <v>4.679197289</v>
      </c>
      <c r="D15" s="450">
        <f t="shared" si="9"/>
        <v>9.771767899</v>
      </c>
      <c r="E15" s="450">
        <f t="shared" si="9"/>
        <v>5.149203654</v>
      </c>
      <c r="F15" s="450">
        <f t="shared" si="9"/>
        <v>9.432562622</v>
      </c>
      <c r="G15" s="450">
        <f t="shared" si="9"/>
        <v>5.142930613</v>
      </c>
      <c r="H15" s="450">
        <f t="shared" si="9"/>
        <v>4.863505575</v>
      </c>
      <c r="I15" s="450">
        <f t="shared" si="9"/>
        <v>5.045444232</v>
      </c>
      <c r="J15" s="450">
        <f t="shared" si="9"/>
        <v>5.027594475</v>
      </c>
      <c r="K15" s="450">
        <f t="shared" si="9"/>
        <v>4.622598924</v>
      </c>
      <c r="L15" s="450">
        <f t="shared" si="9"/>
        <v>4.821247322</v>
      </c>
      <c r="M15" s="450">
        <f t="shared" si="9"/>
        <v>4.637618934</v>
      </c>
      <c r="N15" s="450">
        <f t="shared" si="9"/>
        <v>4.254022105</v>
      </c>
      <c r="O15" s="450">
        <f t="shared" si="9"/>
        <v>4.220688958</v>
      </c>
      <c r="P15" s="450">
        <f t="shared" si="9"/>
        <v>4.57273859</v>
      </c>
      <c r="Q15" s="450">
        <f t="shared" si="9"/>
        <v>4.585592412</v>
      </c>
      <c r="R15" s="450">
        <f t="shared" si="9"/>
        <v>4.703107219</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13.17938986</v>
      </c>
      <c r="C22" s="450">
        <f t="shared" si="13"/>
        <v>13.25692143</v>
      </c>
      <c r="D22" s="450">
        <f t="shared" si="13"/>
        <v>13.62958838</v>
      </c>
      <c r="E22" s="450">
        <f t="shared" si="13"/>
        <v>13.38748377</v>
      </c>
      <c r="F22" s="450">
        <f t="shared" si="13"/>
        <v>13.47116983</v>
      </c>
      <c r="G22" s="450">
        <f t="shared" si="13"/>
        <v>13.26070675</v>
      </c>
      <c r="H22" s="450">
        <f t="shared" si="13"/>
        <v>13.6470508</v>
      </c>
      <c r="I22" s="450">
        <f t="shared" si="13"/>
        <v>15.00372059</v>
      </c>
      <c r="J22" s="450">
        <f t="shared" si="13"/>
        <v>14.28021785</v>
      </c>
      <c r="K22" s="450">
        <f t="shared" si="13"/>
        <v>14.20863986</v>
      </c>
      <c r="L22" s="450">
        <f t="shared" si="13"/>
        <v>12.40969254</v>
      </c>
      <c r="M22" s="450">
        <f t="shared" si="13"/>
        <v>14.44172803</v>
      </c>
      <c r="N22" s="450">
        <f t="shared" si="13"/>
        <v>14.9862013</v>
      </c>
      <c r="O22" s="450">
        <f t="shared" si="13"/>
        <v>14.10412267</v>
      </c>
      <c r="P22" s="450">
        <f t="shared" si="13"/>
        <v>13.16123818</v>
      </c>
      <c r="Q22" s="450">
        <f t="shared" si="13"/>
        <v>13.80254427</v>
      </c>
      <c r="R22" s="450">
        <f t="shared" si="13"/>
        <v>13.8077872</v>
      </c>
      <c r="S22" s="450">
        <f t="shared" si="13"/>
        <v>13.99924925</v>
      </c>
    </row>
    <row r="23">
      <c r="A23" s="449" t="s">
        <v>506</v>
      </c>
      <c r="B23" s="450">
        <f t="shared" ref="B23:S23" si="14">B17/B3</f>
        <v>14.0097369</v>
      </c>
      <c r="C23" s="450">
        <f t="shared" si="14"/>
        <v>13.83926528</v>
      </c>
      <c r="D23" s="450">
        <f t="shared" si="14"/>
        <v>14.52294044</v>
      </c>
      <c r="E23" s="450">
        <f t="shared" si="14"/>
        <v>13.77229846</v>
      </c>
      <c r="F23" s="450">
        <f t="shared" si="14"/>
        <v>13.31478503</v>
      </c>
      <c r="G23" s="450">
        <f t="shared" si="14"/>
        <v>13.34053388</v>
      </c>
      <c r="H23" s="450">
        <f t="shared" si="14"/>
        <v>13.02812205</v>
      </c>
      <c r="I23" s="450">
        <f t="shared" si="14"/>
        <v>14.22799622</v>
      </c>
      <c r="J23" s="450">
        <f t="shared" si="14"/>
        <v>14.04739386</v>
      </c>
      <c r="K23" s="450">
        <f t="shared" si="14"/>
        <v>13.96423072</v>
      </c>
      <c r="L23" s="450">
        <f t="shared" si="14"/>
        <v>12.46343757</v>
      </c>
      <c r="M23" s="450">
        <f t="shared" si="14"/>
        <v>13.9272664</v>
      </c>
      <c r="N23" s="450">
        <f t="shared" si="14"/>
        <v>13.91068109</v>
      </c>
      <c r="O23" s="450">
        <f t="shared" si="14"/>
        <v>13.92376437</v>
      </c>
      <c r="P23" s="450">
        <f t="shared" si="14"/>
        <v>13.66696057</v>
      </c>
      <c r="Q23" s="450">
        <f t="shared" si="14"/>
        <v>13.73239881</v>
      </c>
      <c r="R23" s="450">
        <f t="shared" si="14"/>
        <v>13.78831236</v>
      </c>
      <c r="S23" s="450">
        <f t="shared" si="14"/>
        <v>14.50234539</v>
      </c>
    </row>
    <row r="24">
      <c r="A24" s="449" t="s">
        <v>507</v>
      </c>
      <c r="B24" s="450">
        <f t="shared" ref="B24:R24" si="15">B18/B7</f>
        <v>5.442376774</v>
      </c>
      <c r="C24" s="450">
        <f t="shared" si="15"/>
        <v>5.655302836</v>
      </c>
      <c r="D24" s="450">
        <f t="shared" si="15"/>
        <v>5.545774996</v>
      </c>
      <c r="E24" s="450">
        <f t="shared" si="15"/>
        <v>5.357636844</v>
      </c>
      <c r="F24" s="450">
        <f t="shared" si="15"/>
        <v>5.451830639</v>
      </c>
      <c r="G24" s="450">
        <f t="shared" si="15"/>
        <v>5.492078458</v>
      </c>
      <c r="H24" s="450">
        <f t="shared" si="15"/>
        <v>5.334112994</v>
      </c>
      <c r="I24" s="450">
        <f t="shared" si="15"/>
        <v>5.545337826</v>
      </c>
      <c r="J24" s="450">
        <f t="shared" si="15"/>
        <v>5.635489374</v>
      </c>
      <c r="K24" s="450">
        <f t="shared" si="15"/>
        <v>5.449857987</v>
      </c>
      <c r="L24" s="450">
        <f t="shared" si="15"/>
        <v>5.273626931</v>
      </c>
      <c r="M24" s="450">
        <f t="shared" si="15"/>
        <v>5.185188243</v>
      </c>
      <c r="N24" s="450">
        <f t="shared" si="15"/>
        <v>5.080044528</v>
      </c>
      <c r="O24" s="450">
        <f t="shared" si="15"/>
        <v>5.062173023</v>
      </c>
      <c r="P24" s="450">
        <f t="shared" si="15"/>
        <v>5.099034918</v>
      </c>
      <c r="Q24" s="450">
        <f t="shared" si="15"/>
        <v>4.974264282</v>
      </c>
      <c r="R24" s="450">
        <f t="shared" si="15"/>
        <v>5.067171581</v>
      </c>
      <c r="S24" s="450">
        <f>S18/S5</f>
        <v>21.23436783</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45.429</v>
      </c>
      <c r="C14" s="566">
        <v>37.818</v>
      </c>
      <c r="D14" s="566">
        <v>39.844</v>
      </c>
      <c r="E14" s="566">
        <v>38.363</v>
      </c>
      <c r="F14" s="566">
        <v>38.594</v>
      </c>
      <c r="G14" s="566">
        <v>36.774</v>
      </c>
      <c r="H14" s="566">
        <v>37.462</v>
      </c>
      <c r="I14" s="566">
        <v>37.356</v>
      </c>
      <c r="J14" s="566">
        <v>36.751</v>
      </c>
      <c r="K14" s="566">
        <v>33.962</v>
      </c>
      <c r="L14" s="566">
        <v>37.325</v>
      </c>
      <c r="M14" s="566">
        <v>38.243</v>
      </c>
      <c r="N14" s="566">
        <v>39.72</v>
      </c>
      <c r="O14" s="566">
        <v>41.676</v>
      </c>
      <c r="P14" s="566">
        <v>42.723</v>
      </c>
      <c r="Q14" s="566">
        <v>42.958</v>
      </c>
      <c r="R14" s="566">
        <v>43.214</v>
      </c>
      <c r="S14" s="566">
        <v>44.883</v>
      </c>
      <c r="T14" s="567">
        <f>'Assumptions (NG non-electricity'!T7*$R$14/'Assumptions (NG non-electricity'!$R$7</f>
        <v>45.25938033</v>
      </c>
      <c r="U14" s="567">
        <f>'Assumptions (NG non-electricity'!U7*$R$14/'Assumptions (NG non-electricity'!$R$7</f>
        <v>45.64008754</v>
      </c>
      <c r="V14" s="567">
        <f>'Assumptions (NG non-electricity'!V7*$R$14/'Assumptions (NG non-electricity'!$R$7</f>
        <v>46.02079475</v>
      </c>
      <c r="W14" s="567">
        <f>'Assumptions (NG non-electricity'!W7*$R$14/'Assumptions (NG non-electricity'!$R$7</f>
        <v>46.40150196</v>
      </c>
      <c r="X14" s="567">
        <f>'Assumptions (NG non-electricity'!X7*$R$14/'Assumptions (NG non-electricity'!$R$7</f>
        <v>46.78220917</v>
      </c>
      <c r="Y14" s="567">
        <f>'Assumptions (NG non-electricity'!Y7*$R$14/'Assumptions (NG non-electricity'!$R$7</f>
        <v>47.16291638</v>
      </c>
      <c r="Z14" s="567">
        <f>'Assumptions (NG non-electricity'!Z7*$R$14/'Assumptions (NG non-electricity'!$R$7</f>
        <v>47.5436236</v>
      </c>
      <c r="AA14" s="567">
        <f>'Assumptions (NG non-electricity'!AA7*$R$14/'Assumptions (NG non-electricity'!$R$7</f>
        <v>47.92433081</v>
      </c>
      <c r="AB14" s="567">
        <f>'Assumptions (NG non-electricity'!AB7*$R$14/'Assumptions (NG non-electricity'!$R$7</f>
        <v>48.30503802</v>
      </c>
      <c r="AC14" s="567">
        <f>'Assumptions (NG non-electricity'!AC7*$R$14/'Assumptions (NG non-electricity'!$R$7</f>
        <v>48.68574523</v>
      </c>
      <c r="AD14" s="567">
        <f>'Assumptions (NG non-electricity'!AD7*$R$14/'Assumptions (NG non-electricity'!$R$7</f>
        <v>49.06645244</v>
      </c>
      <c r="AE14" s="567">
        <f>'Assumptions (NG non-electricity'!AE7*$R$14/'Assumptions (NG non-electricity'!$R$7</f>
        <v>49.44715965</v>
      </c>
      <c r="AF14" s="567">
        <f>'Assumptions (NG non-electricity'!AF7*$R$14/'Assumptions (NG non-electricity'!$R$7</f>
        <v>49.82786686</v>
      </c>
      <c r="AG14" s="567">
        <f>'Assumptions (NG non-electricity'!AG7*$R$14/'Assumptions (NG non-electricity'!$R$7</f>
        <v>50.20857408</v>
      </c>
      <c r="AH14" s="567">
        <f>'Assumptions (NG non-electricity'!AH7*$R$14/'Assumptions (NG non-electricity'!$R$7</f>
        <v>50.58928129</v>
      </c>
      <c r="AI14" s="567">
        <f>'Assumptions (NG non-electricity'!AI7*$R$14/'Assumptions (NG non-electricity'!$R$7</f>
        <v>50.9699885</v>
      </c>
      <c r="AJ14" s="567">
        <f>'Assumptions (NG non-electricity'!AJ7*$R$14/'Assumptions (NG non-electricity'!$R$7</f>
        <v>51.35069571</v>
      </c>
      <c r="AK14" s="567">
        <f>'Assumptions (NG non-electricity'!AK7*$R$14/'Assumptions (NG non-electricity'!$R$7</f>
        <v>51.73140292</v>
      </c>
      <c r="AL14" s="567">
        <f>'Assumptions (NG non-electricity'!AL7*$R$14/'Assumptions (NG non-electricity'!$R$7</f>
        <v>52.11211013</v>
      </c>
      <c r="AM14" s="567">
        <f>'Assumptions (NG non-electricity'!AM7*$R$14/'Assumptions (NG non-electricity'!$R$7</f>
        <v>52.49281735</v>
      </c>
      <c r="AN14" s="567">
        <f>'Assumptions (NG non-electricity'!AN7*$R$14/'Assumptions (NG non-electricity'!$R$7</f>
        <v>52.87352456</v>
      </c>
      <c r="AO14" s="567">
        <f>'Assumptions (NG non-electricity'!AO7*$R$14/'Assumptions (NG non-electricity'!$R$7</f>
        <v>53.25423177</v>
      </c>
      <c r="AP14" s="567">
        <f>'Assumptions (NG non-electricity'!AP7*$R$14/'Assumptions (NG non-electricity'!$R$7</f>
        <v>53.63493898</v>
      </c>
      <c r="AQ14" s="567">
        <f>'Assumptions (NG non-electricity'!AQ7*$R$14/'Assumptions (NG non-electricity'!$R$7</f>
        <v>54.01564619</v>
      </c>
      <c r="AR14" s="567">
        <f>'Assumptions (NG non-electricity'!AR7*$R$14/'Assumptions (NG non-electricity'!$R$7</f>
        <v>54.3963534</v>
      </c>
      <c r="AS14" s="567">
        <f>'Assumptions (NG non-electricity'!AS7*$R$14/'Assumptions (NG non-electricity'!$R$7</f>
        <v>54.77706061</v>
      </c>
      <c r="AT14" s="567">
        <f>'Assumptions (NG non-electricity'!AT7*$R$14/'Assumptions (NG non-electricity'!$R$7</f>
        <v>55.15776783</v>
      </c>
      <c r="AU14" s="567">
        <f>'Assumptions (NG non-electricity'!AU7*$R$14/'Assumptions (NG non-electricity'!$R$7</f>
        <v>55.53847504</v>
      </c>
      <c r="AV14" s="567">
        <f>'Assumptions (NG non-electricity'!AV7*$R$14/'Assumptions (NG non-electricity'!$R$7</f>
        <v>55.91918225</v>
      </c>
      <c r="AW14" s="567">
        <f>'Assumptions (NG non-electricity'!AW7*$R$14/'Assumptions (NG non-electricity'!$R$7</f>
        <v>56.29988946</v>
      </c>
      <c r="AX14" s="567">
        <f>'Assumptions (NG non-electricity'!AX7*$R$14/'Assumptions (NG non-electricity'!$R$7</f>
        <v>56.68059667</v>
      </c>
      <c r="AY14" s="567">
        <f>'Assumptions (NG non-electricity'!AY7*$R$14/'Assumptions (NG non-electricity'!$R$7</f>
        <v>57.06130388</v>
      </c>
      <c r="AZ14" s="567">
        <f>'Assumptions (NG non-electricity'!AZ7*$R$14/'Assumptions (NG non-electricity'!$R$7</f>
        <v>57.4420111</v>
      </c>
    </row>
    <row r="15">
      <c r="A15" s="565" t="s">
        <v>731</v>
      </c>
      <c r="B15" s="566">
        <v>12.292</v>
      </c>
      <c r="C15" s="566">
        <v>11.589</v>
      </c>
      <c r="D15" s="566">
        <v>11.482</v>
      </c>
      <c r="E15" s="566">
        <v>12.171</v>
      </c>
      <c r="F15" s="566">
        <v>12.338</v>
      </c>
      <c r="G15" s="566">
        <v>12.231</v>
      </c>
      <c r="H15" s="566">
        <v>11.537</v>
      </c>
      <c r="I15" s="566">
        <v>11.517</v>
      </c>
      <c r="J15" s="566">
        <v>12.117</v>
      </c>
      <c r="K15" s="566">
        <v>12.096</v>
      </c>
      <c r="L15" s="566">
        <v>13.261</v>
      </c>
      <c r="M15" s="566">
        <v>12.196</v>
      </c>
      <c r="N15" s="566">
        <v>11.131</v>
      </c>
      <c r="O15" s="566">
        <v>12.669</v>
      </c>
      <c r="P15" s="566">
        <v>13.66</v>
      </c>
      <c r="Q15" s="566">
        <v>12.604</v>
      </c>
      <c r="R15" s="566">
        <v>12.181</v>
      </c>
      <c r="S15" s="566">
        <v>11.809</v>
      </c>
      <c r="T15" s="567">
        <f>'Assumptions (NG non-electricity'!T3*$R$15/'Assumptions (NG non-electricity'!$R$3</f>
        <v>11.91039122</v>
      </c>
      <c r="U15" s="567">
        <f>'Assumptions (NG non-electricity'!U3*$R$15/'Assumptions (NG non-electricity'!$R$3</f>
        <v>12.0127043</v>
      </c>
      <c r="V15" s="567">
        <f>'Assumptions (NG non-electricity'!V3*$R$15/'Assumptions (NG non-electricity'!$R$3</f>
        <v>12.11501739</v>
      </c>
      <c r="W15" s="567">
        <f>'Assumptions (NG non-electricity'!W3*$R$15/'Assumptions (NG non-electricity'!$R$3</f>
        <v>12.21733047</v>
      </c>
      <c r="X15" s="567">
        <f>'Assumptions (NG non-electricity'!X3*$R$15/'Assumptions (NG non-electricity'!$R$3</f>
        <v>12.31964355</v>
      </c>
      <c r="Y15" s="567">
        <f>'Assumptions (NG non-electricity'!Y3*$R$15/'Assumptions (NG non-electricity'!$R$3</f>
        <v>12.42195664</v>
      </c>
      <c r="Z15" s="567">
        <f>'Assumptions (NG non-electricity'!Z3*$R$15/'Assumptions (NG non-electricity'!$R$3</f>
        <v>12.52426972</v>
      </c>
      <c r="AA15" s="567">
        <f>'Assumptions (NG non-electricity'!AA3*$R$15/'Assumptions (NG non-electricity'!$R$3</f>
        <v>12.6265828</v>
      </c>
      <c r="AB15" s="567">
        <f>'Assumptions (NG non-electricity'!AB3*$R$15/'Assumptions (NG non-electricity'!$R$3</f>
        <v>12.72889588</v>
      </c>
      <c r="AC15" s="567">
        <f>'Assumptions (NG non-electricity'!AC3*$R$15/'Assumptions (NG non-electricity'!$R$3</f>
        <v>12.83120897</v>
      </c>
      <c r="AD15" s="567">
        <f>'Assumptions (NG non-electricity'!AD3*$R$15/'Assumptions (NG non-electricity'!$R$3</f>
        <v>12.93352205</v>
      </c>
      <c r="AE15" s="567">
        <f>'Assumptions (NG non-electricity'!AE3*$R$15/'Assumptions (NG non-electricity'!$R$3</f>
        <v>13.03583513</v>
      </c>
      <c r="AF15" s="567">
        <f>'Assumptions (NG non-electricity'!AF3*$R$15/'Assumptions (NG non-electricity'!$R$3</f>
        <v>13.13814822</v>
      </c>
      <c r="AG15" s="567">
        <f>'Assumptions (NG non-electricity'!AG3*$R$15/'Assumptions (NG non-electricity'!$R$3</f>
        <v>13.2404613</v>
      </c>
      <c r="AH15" s="567">
        <f>'Assumptions (NG non-electricity'!AH3*$R$15/'Assumptions (NG non-electricity'!$R$3</f>
        <v>13.34277438</v>
      </c>
      <c r="AI15" s="567">
        <f>'Assumptions (NG non-electricity'!AI3*$R$15/'Assumptions (NG non-electricity'!$R$3</f>
        <v>13.44508746</v>
      </c>
      <c r="AJ15" s="567">
        <f>'Assumptions (NG non-electricity'!AJ3*$R$15/'Assumptions (NG non-electricity'!$R$3</f>
        <v>13.54740055</v>
      </c>
      <c r="AK15" s="567">
        <f>'Assumptions (NG non-electricity'!AK3*$R$15/'Assumptions (NG non-electricity'!$R$3</f>
        <v>13.64971363</v>
      </c>
      <c r="AL15" s="567">
        <f>'Assumptions (NG non-electricity'!AL3*$R$15/'Assumptions (NG non-electricity'!$R$3</f>
        <v>13.75202671</v>
      </c>
      <c r="AM15" s="567">
        <f>'Assumptions (NG non-electricity'!AM3*$R$15/'Assumptions (NG non-electricity'!$R$3</f>
        <v>13.8543398</v>
      </c>
      <c r="AN15" s="567">
        <f>'Assumptions (NG non-electricity'!AN3*$R$15/'Assumptions (NG non-electricity'!$R$3</f>
        <v>13.95665288</v>
      </c>
      <c r="AO15" s="567">
        <f>'Assumptions (NG non-electricity'!AO3*$R$15/'Assumptions (NG non-electricity'!$R$3</f>
        <v>14.05896596</v>
      </c>
      <c r="AP15" s="567">
        <f>'Assumptions (NG non-electricity'!AP3*$R$15/'Assumptions (NG non-electricity'!$R$3</f>
        <v>14.16127904</v>
      </c>
      <c r="AQ15" s="567">
        <f>'Assumptions (NG non-electricity'!AQ3*$R$15/'Assumptions (NG non-electricity'!$R$3</f>
        <v>14.26359213</v>
      </c>
      <c r="AR15" s="567">
        <f>'Assumptions (NG non-electricity'!AR3*$R$15/'Assumptions (NG non-electricity'!$R$3</f>
        <v>14.36590521</v>
      </c>
      <c r="AS15" s="567">
        <f>'Assumptions (NG non-electricity'!AS3*$R$15/'Assumptions (NG non-electricity'!$R$3</f>
        <v>14.46821829</v>
      </c>
      <c r="AT15" s="567">
        <f>'Assumptions (NG non-electricity'!AT3*$R$15/'Assumptions (NG non-electricity'!$R$3</f>
        <v>14.57053138</v>
      </c>
      <c r="AU15" s="567">
        <f>'Assumptions (NG non-electricity'!AU3*$R$15/'Assumptions (NG non-electricity'!$R$3</f>
        <v>14.67284446</v>
      </c>
      <c r="AV15" s="567">
        <f>'Assumptions (NG non-electricity'!AV3*$R$15/'Assumptions (NG non-electricity'!$R$3</f>
        <v>14.77515754</v>
      </c>
      <c r="AW15" s="567">
        <f>'Assumptions (NG non-electricity'!AW3*$R$15/'Assumptions (NG non-electricity'!$R$3</f>
        <v>14.87747063</v>
      </c>
      <c r="AX15" s="567">
        <f>'Assumptions (NG non-electricity'!AX3*$R$15/'Assumptions (NG non-electricity'!$R$3</f>
        <v>14.97978371</v>
      </c>
      <c r="AY15" s="567">
        <f>'Assumptions (NG non-electricity'!AY3*$R$15/'Assumptions (NG non-electricity'!$R$3</f>
        <v>15.08209679</v>
      </c>
      <c r="AZ15" s="567">
        <f>'Assumptions (NG non-electricity'!AZ3*$R$15/'Assumptions (NG non-electricity'!$R$3</f>
        <v>15.18440987</v>
      </c>
    </row>
    <row r="16">
      <c r="A16" s="565" t="s">
        <v>732</v>
      </c>
      <c r="B16" s="566">
        <v>20.579</v>
      </c>
      <c r="C16" s="566">
        <v>19.196</v>
      </c>
      <c r="D16" s="566">
        <v>19.435</v>
      </c>
      <c r="E16" s="566">
        <v>20.145</v>
      </c>
      <c r="F16" s="566">
        <v>19.248</v>
      </c>
      <c r="G16" s="566">
        <v>19.199</v>
      </c>
      <c r="H16" s="566">
        <v>17.105</v>
      </c>
      <c r="I16" s="566">
        <v>17.183</v>
      </c>
      <c r="J16" s="566">
        <v>18.617</v>
      </c>
      <c r="K16" s="566">
        <v>18.34</v>
      </c>
      <c r="L16" s="566">
        <v>21.078</v>
      </c>
      <c r="M16" s="566">
        <v>17.796</v>
      </c>
      <c r="N16" s="566">
        <v>14.976</v>
      </c>
      <c r="O16" s="566">
        <v>18.941</v>
      </c>
      <c r="P16" s="566">
        <v>21.005</v>
      </c>
      <c r="Q16" s="566">
        <v>18.255</v>
      </c>
      <c r="R16" s="566">
        <v>17.269</v>
      </c>
      <c r="S16" s="566">
        <v>16.288</v>
      </c>
      <c r="T16" s="567">
        <f>'Assumptions (NG non-electricity'!T6*$R$16/'Assumptions (NG non-electricity'!$R$6</f>
        <v>17.30221788</v>
      </c>
      <c r="U16" s="567">
        <f>'Assumptions (NG non-electricity'!U6*$R$16/'Assumptions (NG non-electricity'!$R$6</f>
        <v>17.31882683</v>
      </c>
      <c r="V16" s="567">
        <f>'Assumptions (NG non-electricity'!V6*$R$16/'Assumptions (NG non-electricity'!$R$6</f>
        <v>17.33543577</v>
      </c>
      <c r="W16" s="567">
        <f>'Assumptions (NG non-electricity'!W6*$R$16/'Assumptions (NG non-electricity'!$R$6</f>
        <v>17.35204471</v>
      </c>
      <c r="X16" s="567">
        <f>'Assumptions (NG non-electricity'!X6*$R$16/'Assumptions (NG non-electricity'!$R$6</f>
        <v>17.36865365</v>
      </c>
      <c r="Y16" s="567">
        <f>'Assumptions (NG non-electricity'!Y6*$R$16/'Assumptions (NG non-electricity'!$R$6</f>
        <v>17.38526259</v>
      </c>
      <c r="Z16" s="567">
        <f>'Assumptions (NG non-electricity'!Z6*$R$16/'Assumptions (NG non-electricity'!$R$6</f>
        <v>17.40187154</v>
      </c>
      <c r="AA16" s="567">
        <f>'Assumptions (NG non-electricity'!AA6*$R$16/'Assumptions (NG non-electricity'!$R$6</f>
        <v>17.41848048</v>
      </c>
      <c r="AB16" s="567">
        <f>'Assumptions (NG non-electricity'!AB6*$R$16/'Assumptions (NG non-electricity'!$R$6</f>
        <v>17.43508942</v>
      </c>
      <c r="AC16" s="567">
        <f>'Assumptions (NG non-electricity'!AC6*$R$16/'Assumptions (NG non-electricity'!$R$6</f>
        <v>17.45169836</v>
      </c>
      <c r="AD16" s="567">
        <f>'Assumptions (NG non-electricity'!AD6*$R$16/'Assumptions (NG non-electricity'!$R$6</f>
        <v>17.4683073</v>
      </c>
      <c r="AE16" s="567">
        <f>'Assumptions (NG non-electricity'!AE6*$R$16/'Assumptions (NG non-electricity'!$R$6</f>
        <v>17.48491625</v>
      </c>
      <c r="AF16" s="567">
        <f>'Assumptions (NG non-electricity'!AF6*$R$16/'Assumptions (NG non-electricity'!$R$6</f>
        <v>17.50152519</v>
      </c>
      <c r="AG16" s="567">
        <f>'Assumptions (NG non-electricity'!AG6*$R$16/'Assumptions (NG non-electricity'!$R$6</f>
        <v>17.51813413</v>
      </c>
      <c r="AH16" s="567">
        <f>'Assumptions (NG non-electricity'!AH6*$R$16/'Assumptions (NG non-electricity'!$R$6</f>
        <v>17.53474307</v>
      </c>
      <c r="AI16" s="567">
        <f>'Assumptions (NG non-electricity'!AI6*$R$16/'Assumptions (NG non-electricity'!$R$6</f>
        <v>17.55135201</v>
      </c>
      <c r="AJ16" s="567">
        <f>'Assumptions (NG non-electricity'!AJ6*$R$16/'Assumptions (NG non-electricity'!$R$6</f>
        <v>17.56796096</v>
      </c>
      <c r="AK16" s="567">
        <f>'Assumptions (NG non-electricity'!AK6*$R$16/'Assumptions (NG non-electricity'!$R$6</f>
        <v>17.5845699</v>
      </c>
      <c r="AL16" s="567">
        <f>'Assumptions (NG non-electricity'!AL6*$R$16/'Assumptions (NG non-electricity'!$R$6</f>
        <v>17.60117884</v>
      </c>
      <c r="AM16" s="567">
        <f>'Assumptions (NG non-electricity'!AM6*$R$16/'Assumptions (NG non-electricity'!$R$6</f>
        <v>17.61778778</v>
      </c>
      <c r="AN16" s="567">
        <f>'Assumptions (NG non-electricity'!AN6*$R$16/'Assumptions (NG non-electricity'!$R$6</f>
        <v>17.63439672</v>
      </c>
      <c r="AO16" s="567">
        <f>'Assumptions (NG non-electricity'!AO6*$R$16/'Assumptions (NG non-electricity'!$R$6</f>
        <v>17.65100567</v>
      </c>
      <c r="AP16" s="567">
        <f>'Assumptions (NG non-electricity'!AP6*$R$16/'Assumptions (NG non-electricity'!$R$6</f>
        <v>17.66761461</v>
      </c>
      <c r="AQ16" s="567">
        <f>'Assumptions (NG non-electricity'!AQ6*$R$16/'Assumptions (NG non-electricity'!$R$6</f>
        <v>17.68422355</v>
      </c>
      <c r="AR16" s="567">
        <f>'Assumptions (NG non-electricity'!AR6*$R$16/'Assumptions (NG non-electricity'!$R$6</f>
        <v>17.70083249</v>
      </c>
      <c r="AS16" s="567">
        <f>'Assumptions (NG non-electricity'!AS6*$R$16/'Assumptions (NG non-electricity'!$R$6</f>
        <v>17.71744143</v>
      </c>
      <c r="AT16" s="567">
        <f>'Assumptions (NG non-electricity'!AT6*$R$16/'Assumptions (NG non-electricity'!$R$6</f>
        <v>17.73405038</v>
      </c>
      <c r="AU16" s="567">
        <f>'Assumptions (NG non-electricity'!AU6*$R$16/'Assumptions (NG non-electricity'!$R$6</f>
        <v>17.75065932</v>
      </c>
      <c r="AV16" s="567">
        <f>'Assumptions (NG non-electricity'!AV6*$R$16/'Assumptions (NG non-electricity'!$R$6</f>
        <v>17.76726826</v>
      </c>
      <c r="AW16" s="567">
        <f>'Assumptions (NG non-electricity'!AW6*$R$16/'Assumptions (NG non-electricity'!$R$6</f>
        <v>17.7838772</v>
      </c>
      <c r="AX16" s="567">
        <f>'Assumptions (NG non-electricity'!AX6*$R$16/'Assumptions (NG non-electricity'!$R$6</f>
        <v>17.80048614</v>
      </c>
      <c r="AY16" s="567">
        <f>'Assumptions (NG non-electricity'!AY6*$R$16/'Assumptions (NG non-electricity'!$R$6</f>
        <v>17.81709508</v>
      </c>
      <c r="AZ16" s="567">
        <f>'Assumptions (NG non-electricity'!AZ6*$R$16/'Assumptions (NG non-electricity'!$R$6</f>
        <v>17.83370403</v>
      </c>
    </row>
    <row r="17">
      <c r="A17" s="565" t="s">
        <v>733</v>
      </c>
      <c r="B17" s="566">
        <v>4.646</v>
      </c>
      <c r="C17" s="566">
        <v>4.464</v>
      </c>
      <c r="D17" s="566">
        <v>4.283</v>
      </c>
      <c r="E17" s="566">
        <v>4.105</v>
      </c>
      <c r="F17" s="566">
        <v>3.444</v>
      </c>
      <c r="G17" s="566">
        <v>3.242</v>
      </c>
      <c r="H17" s="566">
        <v>3.27</v>
      </c>
      <c r="I17" s="566">
        <v>3.66</v>
      </c>
      <c r="J17" s="566">
        <v>3.839</v>
      </c>
      <c r="K17" s="566">
        <v>4.253</v>
      </c>
      <c r="L17" s="566">
        <v>4.396</v>
      </c>
      <c r="M17" s="566">
        <v>4.643</v>
      </c>
      <c r="N17" s="566">
        <v>5.628</v>
      </c>
      <c r="O17" s="566">
        <v>3.685</v>
      </c>
      <c r="P17" s="566">
        <v>3.356</v>
      </c>
      <c r="Q17" s="566">
        <v>3.707</v>
      </c>
      <c r="R17" s="566">
        <v>3.393</v>
      </c>
      <c r="S17" s="566">
        <v>3.242</v>
      </c>
      <c r="T17" s="567">
        <f>'Assumptions (NG non-electricity'!T8*$R$17/'Assumptions (NG non-electricity'!$R$8</f>
        <v>3.322351275</v>
      </c>
      <c r="U17" s="567">
        <f>'Assumptions (NG non-electricity'!U8*$R$17/'Assumptions (NG non-electricity'!$R$8</f>
        <v>3.403759374</v>
      </c>
      <c r="V17" s="567">
        <f>'Assumptions (NG non-electricity'!V8*$R$17/'Assumptions (NG non-electricity'!$R$8</f>
        <v>3.485167473</v>
      </c>
      <c r="W17" s="567">
        <f>'Assumptions (NG non-electricity'!W8*$R$17/'Assumptions (NG non-electricity'!$R$8</f>
        <v>3.566575572</v>
      </c>
      <c r="X17" s="567">
        <f>'Assumptions (NG non-electricity'!X8*$R$17/'Assumptions (NG non-electricity'!$R$8</f>
        <v>3.647983671</v>
      </c>
      <c r="Y17" s="567">
        <f>'Assumptions (NG non-electricity'!Y8*$R$17/'Assumptions (NG non-electricity'!$R$8</f>
        <v>3.72939177</v>
      </c>
      <c r="Z17" s="567">
        <f>'Assumptions (NG non-electricity'!Z8*$R$17/'Assumptions (NG non-electricity'!$R$8</f>
        <v>3.810799869</v>
      </c>
      <c r="AA17" s="567">
        <f>'Assumptions (NG non-electricity'!AA8*$R$17/'Assumptions (NG non-electricity'!$R$8</f>
        <v>3.892207968</v>
      </c>
      <c r="AB17" s="567">
        <f>'Assumptions (NG non-electricity'!AB8*$R$17/'Assumptions (NG non-electricity'!$R$8</f>
        <v>3.973616067</v>
      </c>
      <c r="AC17" s="567">
        <f>'Assumptions (NG non-electricity'!AC8*$R$17/'Assumptions (NG non-electricity'!$R$8</f>
        <v>4.055024166</v>
      </c>
      <c r="AD17" s="567">
        <f>'Assumptions (NG non-electricity'!AD8*$R$17/'Assumptions (NG non-electricity'!$R$8</f>
        <v>4.136432265</v>
      </c>
      <c r="AE17" s="567">
        <f>'Assumptions (NG non-electricity'!AE8*$R$17/'Assumptions (NG non-electricity'!$R$8</f>
        <v>4.217840364</v>
      </c>
      <c r="AF17" s="567">
        <f>'Assumptions (NG non-electricity'!AF8*$R$17/'Assumptions (NG non-electricity'!$R$8</f>
        <v>4.299248463</v>
      </c>
      <c r="AG17" s="567">
        <f>'Assumptions (NG non-electricity'!AG8*$R$17/'Assumptions (NG non-electricity'!$R$8</f>
        <v>4.380656562</v>
      </c>
      <c r="AH17" s="567">
        <f>'Assumptions (NG non-electricity'!AH8*$R$17/'Assumptions (NG non-electricity'!$R$8</f>
        <v>4.462064661</v>
      </c>
      <c r="AI17" s="567">
        <f>'Assumptions (NG non-electricity'!AI8*$R$17/'Assumptions (NG non-electricity'!$R$8</f>
        <v>4.54347276</v>
      </c>
      <c r="AJ17" s="567">
        <f>'Assumptions (NG non-electricity'!AJ8*$R$17/'Assumptions (NG non-electricity'!$R$8</f>
        <v>4.624880859</v>
      </c>
      <c r="AK17" s="567">
        <f>'Assumptions (NG non-electricity'!AK8*$R$17/'Assumptions (NG non-electricity'!$R$8</f>
        <v>4.706288958</v>
      </c>
      <c r="AL17" s="567">
        <f>'Assumptions (NG non-electricity'!AL8*$R$17/'Assumptions (NG non-electricity'!$R$8</f>
        <v>4.787697057</v>
      </c>
      <c r="AM17" s="567">
        <f>'Assumptions (NG non-electricity'!AM8*$R$17/'Assumptions (NG non-electricity'!$R$8</f>
        <v>4.869105156</v>
      </c>
      <c r="AN17" s="567">
        <f>'Assumptions (NG non-electricity'!AN8*$R$17/'Assumptions (NG non-electricity'!$R$8</f>
        <v>4.950513255</v>
      </c>
      <c r="AO17" s="567">
        <f>'Assumptions (NG non-electricity'!AO8*$R$17/'Assumptions (NG non-electricity'!$R$8</f>
        <v>5.031921354</v>
      </c>
      <c r="AP17" s="567">
        <f>'Assumptions (NG non-electricity'!AP8*$R$17/'Assumptions (NG non-electricity'!$R$8</f>
        <v>5.113329453</v>
      </c>
      <c r="AQ17" s="567">
        <f>'Assumptions (NG non-electricity'!AQ8*$R$17/'Assumptions (NG non-electricity'!$R$8</f>
        <v>5.194737552</v>
      </c>
      <c r="AR17" s="567">
        <f>'Assumptions (NG non-electricity'!AR8*$R$17/'Assumptions (NG non-electricity'!$R$8</f>
        <v>5.276145651</v>
      </c>
      <c r="AS17" s="567">
        <f>'Assumptions (NG non-electricity'!AS8*$R$17/'Assumptions (NG non-electricity'!$R$8</f>
        <v>5.35755375</v>
      </c>
      <c r="AT17" s="567">
        <f>'Assumptions (NG non-electricity'!AT8*$R$17/'Assumptions (NG non-electricity'!$R$8</f>
        <v>5.438961849</v>
      </c>
      <c r="AU17" s="567">
        <f>'Assumptions (NG non-electricity'!AU8*$R$17/'Assumptions (NG non-electricity'!$R$8</f>
        <v>5.520369948</v>
      </c>
      <c r="AV17" s="567">
        <f>'Assumptions (NG non-electricity'!AV8*$R$17/'Assumptions (NG non-electricity'!$R$8</f>
        <v>5.601778047</v>
      </c>
      <c r="AW17" s="567">
        <f>'Assumptions (NG non-electricity'!AW8*$R$17/'Assumptions (NG non-electricity'!$R$8</f>
        <v>5.683186146</v>
      </c>
      <c r="AX17" s="567">
        <f>'Assumptions (NG non-electricity'!AX8*$R$17/'Assumptions (NG non-electricity'!$R$8</f>
        <v>5.764594245</v>
      </c>
      <c r="AY17" s="567">
        <f>'Assumptions (NG non-electricity'!AY8*$R$17/'Assumptions (NG non-electricity'!$R$8</f>
        <v>5.846002344</v>
      </c>
      <c r="AZ17" s="567">
        <f>'Assumptions (NG non-electricity'!AZ8*$R$17/'Assumptions (NG non-electricity'!$R$8</f>
        <v>5.927410443</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0.3632</v>
      </c>
      <c r="C20" s="571">
        <v>0.355033</v>
      </c>
      <c r="D20" s="571">
        <v>0.328559</v>
      </c>
      <c r="E20" s="571">
        <v>0.334688</v>
      </c>
      <c r="F20" s="571">
        <v>0.329009</v>
      </c>
      <c r="G20" s="571">
        <v>0.299991</v>
      </c>
      <c r="H20" s="571">
        <v>0.283912</v>
      </c>
      <c r="I20" s="571">
        <v>0.267461</v>
      </c>
      <c r="J20" s="571">
        <v>0.264159</v>
      </c>
      <c r="K20" s="571">
        <v>0.208889</v>
      </c>
      <c r="L20" s="571">
        <v>0.227361</v>
      </c>
      <c r="M20" s="571">
        <v>0.213094</v>
      </c>
      <c r="N20" s="571">
        <v>0.196358</v>
      </c>
      <c r="O20" s="571">
        <v>0.19895</v>
      </c>
      <c r="P20" s="571">
        <v>0.207128</v>
      </c>
      <c r="Q20" s="571">
        <v>0.169813</v>
      </c>
      <c r="R20" s="572">
        <v>0.151712</v>
      </c>
      <c r="S20" s="573">
        <f t="shared" ref="S20:AY20" si="1">$R$20+(S$1-$R$1)/($AZ$1-$R$1)*($AZ$20-$R$20)</f>
        <v>0.1514311889</v>
      </c>
      <c r="T20" s="573">
        <f t="shared" si="1"/>
        <v>0.1511503778</v>
      </c>
      <c r="U20" s="573">
        <f t="shared" si="1"/>
        <v>0.1508695666</v>
      </c>
      <c r="V20" s="573">
        <f t="shared" si="1"/>
        <v>0.1505887555</v>
      </c>
      <c r="W20" s="573">
        <f t="shared" si="1"/>
        <v>0.1503079444</v>
      </c>
      <c r="X20" s="573">
        <f t="shared" si="1"/>
        <v>0.1500271333</v>
      </c>
      <c r="Y20" s="573">
        <f t="shared" si="1"/>
        <v>0.1497463222</v>
      </c>
      <c r="Z20" s="573">
        <f t="shared" si="1"/>
        <v>0.149465511</v>
      </c>
      <c r="AA20" s="573">
        <f t="shared" si="1"/>
        <v>0.1491846999</v>
      </c>
      <c r="AB20" s="573">
        <f t="shared" si="1"/>
        <v>0.1489038888</v>
      </c>
      <c r="AC20" s="573">
        <f t="shared" si="1"/>
        <v>0.1486230777</v>
      </c>
      <c r="AD20" s="573">
        <f t="shared" si="1"/>
        <v>0.1483422665</v>
      </c>
      <c r="AE20" s="573">
        <f t="shared" si="1"/>
        <v>0.1480614554</v>
      </c>
      <c r="AF20" s="573">
        <f t="shared" si="1"/>
        <v>0.1477806443</v>
      </c>
      <c r="AG20" s="573">
        <f t="shared" si="1"/>
        <v>0.1474998332</v>
      </c>
      <c r="AH20" s="573">
        <f t="shared" si="1"/>
        <v>0.1472190221</v>
      </c>
      <c r="AI20" s="573">
        <f t="shared" si="1"/>
        <v>0.1469382109</v>
      </c>
      <c r="AJ20" s="573">
        <f t="shared" si="1"/>
        <v>0.1466573998</v>
      </c>
      <c r="AK20" s="573">
        <f t="shared" si="1"/>
        <v>0.1463765887</v>
      </c>
      <c r="AL20" s="573">
        <f t="shared" si="1"/>
        <v>0.1460957776</v>
      </c>
      <c r="AM20" s="573">
        <f t="shared" si="1"/>
        <v>0.1458149665</v>
      </c>
      <c r="AN20" s="573">
        <f t="shared" si="1"/>
        <v>0.1455341553</v>
      </c>
      <c r="AO20" s="573">
        <f t="shared" si="1"/>
        <v>0.1452533442</v>
      </c>
      <c r="AP20" s="573">
        <f t="shared" si="1"/>
        <v>0.1449725331</v>
      </c>
      <c r="AQ20" s="573">
        <f t="shared" si="1"/>
        <v>0.144691722</v>
      </c>
      <c r="AR20" s="573">
        <f t="shared" si="1"/>
        <v>0.1444109108</v>
      </c>
      <c r="AS20" s="573">
        <f t="shared" si="1"/>
        <v>0.1441300997</v>
      </c>
      <c r="AT20" s="573">
        <f t="shared" si="1"/>
        <v>0.1438492886</v>
      </c>
      <c r="AU20" s="573">
        <f t="shared" si="1"/>
        <v>0.1435684775</v>
      </c>
      <c r="AV20" s="573">
        <f t="shared" si="1"/>
        <v>0.1432876664</v>
      </c>
      <c r="AW20" s="573">
        <f t="shared" si="1"/>
        <v>0.1430068552</v>
      </c>
      <c r="AX20" s="573">
        <f t="shared" si="1"/>
        <v>0.1427260441</v>
      </c>
      <c r="AY20" s="573">
        <f t="shared" si="1"/>
        <v>0.142445233</v>
      </c>
      <c r="AZ20" s="572">
        <v>0.142164421875</v>
      </c>
    </row>
    <row r="21">
      <c r="A21" s="569" t="s">
        <v>736</v>
      </c>
      <c r="B21" s="570">
        <v>34.168</v>
      </c>
      <c r="C21" s="574">
        <v>33.325</v>
      </c>
      <c r="D21" s="574">
        <v>30.735</v>
      </c>
      <c r="E21" s="574">
        <v>31.274</v>
      </c>
      <c r="F21" s="574">
        <v>30.751</v>
      </c>
      <c r="G21" s="574">
        <v>28.29</v>
      </c>
      <c r="H21" s="574">
        <v>26.817</v>
      </c>
      <c r="I21" s="574">
        <v>25.242</v>
      </c>
      <c r="J21" s="574">
        <v>24.927</v>
      </c>
      <c r="K21" s="574">
        <v>19.72</v>
      </c>
      <c r="L21" s="574">
        <v>21.453</v>
      </c>
      <c r="M21" s="574">
        <v>20.107</v>
      </c>
      <c r="N21" s="574">
        <v>18.517</v>
      </c>
      <c r="O21" s="574">
        <v>18.764</v>
      </c>
      <c r="P21" s="574">
        <v>19.525</v>
      </c>
      <c r="Q21" s="574">
        <v>16.014</v>
      </c>
      <c r="R21" s="574">
        <v>14.296</v>
      </c>
      <c r="S21" s="575">
        <v>12.466</v>
      </c>
      <c r="T21" s="567">
        <f t="shared" ref="T21:AZ21" si="2">T20*($R$21/$R$20)</f>
        <v>14.24307768</v>
      </c>
      <c r="U21" s="567">
        <f t="shared" si="2"/>
        <v>14.21661651</v>
      </c>
      <c r="V21" s="567">
        <f t="shared" si="2"/>
        <v>14.19015535</v>
      </c>
      <c r="W21" s="567">
        <f t="shared" si="2"/>
        <v>14.16369419</v>
      </c>
      <c r="X21" s="567">
        <f t="shared" si="2"/>
        <v>14.13723303</v>
      </c>
      <c r="Y21" s="567">
        <f t="shared" si="2"/>
        <v>14.11077187</v>
      </c>
      <c r="Z21" s="567">
        <f t="shared" si="2"/>
        <v>14.0843107</v>
      </c>
      <c r="AA21" s="567">
        <f t="shared" si="2"/>
        <v>14.05784954</v>
      </c>
      <c r="AB21" s="567">
        <f t="shared" si="2"/>
        <v>14.03138838</v>
      </c>
      <c r="AC21" s="567">
        <f t="shared" si="2"/>
        <v>14.00492722</v>
      </c>
      <c r="AD21" s="567">
        <f t="shared" si="2"/>
        <v>13.97846606</v>
      </c>
      <c r="AE21" s="567">
        <f t="shared" si="2"/>
        <v>13.9520049</v>
      </c>
      <c r="AF21" s="567">
        <f t="shared" si="2"/>
        <v>13.92554373</v>
      </c>
      <c r="AG21" s="567">
        <f t="shared" si="2"/>
        <v>13.89908257</v>
      </c>
      <c r="AH21" s="567">
        <f t="shared" si="2"/>
        <v>13.87262141</v>
      </c>
      <c r="AI21" s="567">
        <f t="shared" si="2"/>
        <v>13.84616025</v>
      </c>
      <c r="AJ21" s="567">
        <f t="shared" si="2"/>
        <v>13.81969909</v>
      </c>
      <c r="AK21" s="567">
        <f t="shared" si="2"/>
        <v>13.79323792</v>
      </c>
      <c r="AL21" s="567">
        <f t="shared" si="2"/>
        <v>13.76677676</v>
      </c>
      <c r="AM21" s="567">
        <f t="shared" si="2"/>
        <v>13.7403156</v>
      </c>
      <c r="AN21" s="567">
        <f t="shared" si="2"/>
        <v>13.71385444</v>
      </c>
      <c r="AO21" s="567">
        <f t="shared" si="2"/>
        <v>13.68739328</v>
      </c>
      <c r="AP21" s="567">
        <f t="shared" si="2"/>
        <v>13.66093211</v>
      </c>
      <c r="AQ21" s="567">
        <f t="shared" si="2"/>
        <v>13.63447095</v>
      </c>
      <c r="AR21" s="567">
        <f t="shared" si="2"/>
        <v>13.60800979</v>
      </c>
      <c r="AS21" s="567">
        <f t="shared" si="2"/>
        <v>13.58154863</v>
      </c>
      <c r="AT21" s="567">
        <f t="shared" si="2"/>
        <v>13.55508747</v>
      </c>
      <c r="AU21" s="567">
        <f t="shared" si="2"/>
        <v>13.52862631</v>
      </c>
      <c r="AV21" s="567">
        <f t="shared" si="2"/>
        <v>13.50216514</v>
      </c>
      <c r="AW21" s="567">
        <f t="shared" si="2"/>
        <v>13.47570398</v>
      </c>
      <c r="AX21" s="567">
        <f t="shared" si="2"/>
        <v>13.44924282</v>
      </c>
      <c r="AY21" s="567">
        <f t="shared" si="2"/>
        <v>13.42278166</v>
      </c>
      <c r="AZ21" s="567">
        <f t="shared" si="2"/>
        <v>13.3963205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2.07292654058889</v>
      </c>
      <c r="S31" s="573">
        <f t="shared" ref="S31:AY31" si="5">$R$31+(S$1-$R$1)/($AZ$1-$R$1)*($AZ$31-$R$31)</f>
        <v>2.055451877</v>
      </c>
      <c r="T31" s="573">
        <f t="shared" si="5"/>
        <v>2.037977214</v>
      </c>
      <c r="U31" s="573">
        <f t="shared" si="5"/>
        <v>2.020502551</v>
      </c>
      <c r="V31" s="573">
        <f t="shared" si="5"/>
        <v>2.003027888</v>
      </c>
      <c r="W31" s="573">
        <f t="shared" si="5"/>
        <v>1.985553225</v>
      </c>
      <c r="X31" s="573">
        <f t="shared" si="5"/>
        <v>1.968078562</v>
      </c>
      <c r="Y31" s="573">
        <f t="shared" si="5"/>
        <v>1.950603899</v>
      </c>
      <c r="Z31" s="573">
        <f t="shared" si="5"/>
        <v>1.933129235</v>
      </c>
      <c r="AA31" s="573">
        <f t="shared" si="5"/>
        <v>1.915654572</v>
      </c>
      <c r="AB31" s="573">
        <f t="shared" si="5"/>
        <v>1.898179909</v>
      </c>
      <c r="AC31" s="573">
        <f t="shared" si="5"/>
        <v>1.880705246</v>
      </c>
      <c r="AD31" s="573">
        <f t="shared" si="5"/>
        <v>1.863230583</v>
      </c>
      <c r="AE31" s="573">
        <f t="shared" si="5"/>
        <v>1.84575592</v>
      </c>
      <c r="AF31" s="573">
        <f t="shared" si="5"/>
        <v>1.828281256</v>
      </c>
      <c r="AG31" s="573">
        <f t="shared" si="5"/>
        <v>1.810806593</v>
      </c>
      <c r="AH31" s="573">
        <f t="shared" si="5"/>
        <v>1.79333193</v>
      </c>
      <c r="AI31" s="573">
        <f t="shared" si="5"/>
        <v>1.775857267</v>
      </c>
      <c r="AJ31" s="573">
        <f t="shared" si="5"/>
        <v>1.758382604</v>
      </c>
      <c r="AK31" s="573">
        <f t="shared" si="5"/>
        <v>1.740907941</v>
      </c>
      <c r="AL31" s="573">
        <f t="shared" si="5"/>
        <v>1.723433278</v>
      </c>
      <c r="AM31" s="573">
        <f t="shared" si="5"/>
        <v>1.705958614</v>
      </c>
      <c r="AN31" s="573">
        <f t="shared" si="5"/>
        <v>1.688483951</v>
      </c>
      <c r="AO31" s="573">
        <f t="shared" si="5"/>
        <v>1.671009288</v>
      </c>
      <c r="AP31" s="573">
        <f t="shared" si="5"/>
        <v>1.653534625</v>
      </c>
      <c r="AQ31" s="573">
        <f t="shared" si="5"/>
        <v>1.636059962</v>
      </c>
      <c r="AR31" s="573">
        <f t="shared" si="5"/>
        <v>1.618585299</v>
      </c>
      <c r="AS31" s="573">
        <f t="shared" si="5"/>
        <v>1.601110635</v>
      </c>
      <c r="AT31" s="573">
        <f t="shared" si="5"/>
        <v>1.583635972</v>
      </c>
      <c r="AU31" s="573">
        <f t="shared" si="5"/>
        <v>1.566161309</v>
      </c>
      <c r="AV31" s="573">
        <f t="shared" si="5"/>
        <v>1.548686646</v>
      </c>
      <c r="AW31" s="573">
        <f t="shared" si="5"/>
        <v>1.531211983</v>
      </c>
      <c r="AX31" s="573">
        <f t="shared" si="5"/>
        <v>1.51373732</v>
      </c>
      <c r="AY31" s="573">
        <f t="shared" si="5"/>
        <v>1.496262657</v>
      </c>
      <c r="AZ31" s="581">
        <f>Inputs!H21</f>
        <v>1.478787993</v>
      </c>
    </row>
    <row r="32">
      <c r="A32" s="565" t="s">
        <v>746</v>
      </c>
      <c r="B32" s="570">
        <v>3.267188</v>
      </c>
      <c r="C32" s="571">
        <v>3.221195</v>
      </c>
      <c r="D32" s="571">
        <v>3.308957</v>
      </c>
      <c r="E32" s="571">
        <v>3.380695</v>
      </c>
      <c r="F32" s="571">
        <v>3.528116</v>
      </c>
      <c r="G32" s="571">
        <v>3.569012</v>
      </c>
      <c r="H32" s="571">
        <v>3.590293</v>
      </c>
      <c r="I32" s="571">
        <v>3.576572</v>
      </c>
      <c r="J32" s="571">
        <v>3.418466</v>
      </c>
      <c r="K32" s="571">
        <v>3.401677</v>
      </c>
      <c r="L32" s="571">
        <v>3.471298</v>
      </c>
      <c r="M32" s="571">
        <v>3.41084</v>
      </c>
      <c r="N32" s="571">
        <v>3.287033</v>
      </c>
      <c r="O32" s="571">
        <v>3.35712</v>
      </c>
      <c r="P32" s="571">
        <v>3.345661</v>
      </c>
      <c r="Q32" s="571">
        <v>3.42703</v>
      </c>
      <c r="R32" s="572">
        <v>1.43717645941111</v>
      </c>
      <c r="S32" s="573">
        <f t="shared" ref="S32:AY32" si="6">$R$32+(S$1-$R$1)/($AZ$1-$R$1)*($AZ$32-$R$32)</f>
        <v>1.43044981</v>
      </c>
      <c r="T32" s="573">
        <f t="shared" si="6"/>
        <v>1.42372316</v>
      </c>
      <c r="U32" s="573">
        <f t="shared" si="6"/>
        <v>1.41699651</v>
      </c>
      <c r="V32" s="573">
        <f t="shared" si="6"/>
        <v>1.41026986</v>
      </c>
      <c r="W32" s="573">
        <f t="shared" si="6"/>
        <v>1.403543211</v>
      </c>
      <c r="X32" s="573">
        <f t="shared" si="6"/>
        <v>1.396816561</v>
      </c>
      <c r="Y32" s="573">
        <f t="shared" si="6"/>
        <v>1.390089911</v>
      </c>
      <c r="Z32" s="573">
        <f t="shared" si="6"/>
        <v>1.383363261</v>
      </c>
      <c r="AA32" s="573">
        <f t="shared" si="6"/>
        <v>1.376636612</v>
      </c>
      <c r="AB32" s="573">
        <f t="shared" si="6"/>
        <v>1.369909962</v>
      </c>
      <c r="AC32" s="573">
        <f t="shared" si="6"/>
        <v>1.363183312</v>
      </c>
      <c r="AD32" s="573">
        <f t="shared" si="6"/>
        <v>1.356456662</v>
      </c>
      <c r="AE32" s="573">
        <f t="shared" si="6"/>
        <v>1.349730013</v>
      </c>
      <c r="AF32" s="573">
        <f t="shared" si="6"/>
        <v>1.343003363</v>
      </c>
      <c r="AG32" s="573">
        <f t="shared" si="6"/>
        <v>1.336276713</v>
      </c>
      <c r="AH32" s="573">
        <f t="shared" si="6"/>
        <v>1.329550063</v>
      </c>
      <c r="AI32" s="573">
        <f t="shared" si="6"/>
        <v>1.322823414</v>
      </c>
      <c r="AJ32" s="573">
        <f t="shared" si="6"/>
        <v>1.316096764</v>
      </c>
      <c r="AK32" s="573">
        <f t="shared" si="6"/>
        <v>1.309370114</v>
      </c>
      <c r="AL32" s="573">
        <f t="shared" si="6"/>
        <v>1.302643464</v>
      </c>
      <c r="AM32" s="573">
        <f t="shared" si="6"/>
        <v>1.295916814</v>
      </c>
      <c r="AN32" s="573">
        <f t="shared" si="6"/>
        <v>1.289190165</v>
      </c>
      <c r="AO32" s="573">
        <f t="shared" si="6"/>
        <v>1.282463515</v>
      </c>
      <c r="AP32" s="573">
        <f t="shared" si="6"/>
        <v>1.275736865</v>
      </c>
      <c r="AQ32" s="573">
        <f t="shared" si="6"/>
        <v>1.269010215</v>
      </c>
      <c r="AR32" s="573">
        <f t="shared" si="6"/>
        <v>1.262283566</v>
      </c>
      <c r="AS32" s="573">
        <f t="shared" si="6"/>
        <v>1.255556916</v>
      </c>
      <c r="AT32" s="573">
        <f t="shared" si="6"/>
        <v>1.248830266</v>
      </c>
      <c r="AU32" s="573">
        <f t="shared" si="6"/>
        <v>1.242103616</v>
      </c>
      <c r="AV32" s="573">
        <f t="shared" si="6"/>
        <v>1.235376967</v>
      </c>
      <c r="AW32" s="573">
        <f t="shared" si="6"/>
        <v>1.228650317</v>
      </c>
      <c r="AX32" s="573">
        <f t="shared" si="6"/>
        <v>1.221923667</v>
      </c>
      <c r="AY32" s="573">
        <f t="shared" si="6"/>
        <v>1.215197017</v>
      </c>
      <c r="AZ32" s="570">
        <v>1.20847036759193</v>
      </c>
    </row>
    <row r="33">
      <c r="A33" s="565" t="s">
        <v>747</v>
      </c>
      <c r="B33" s="570">
        <v>0.129004</v>
      </c>
      <c r="C33" s="571">
        <v>0.115485</v>
      </c>
      <c r="D33" s="571">
        <v>0.101645</v>
      </c>
      <c r="E33" s="571">
        <v>0.104656</v>
      </c>
      <c r="F33" s="571">
        <v>0.107623</v>
      </c>
      <c r="G33" s="571">
        <v>0.092355</v>
      </c>
      <c r="H33" s="571">
        <v>0.080299</v>
      </c>
      <c r="I33" s="571">
        <v>0.076352</v>
      </c>
      <c r="J33" s="571">
        <v>0.080186</v>
      </c>
      <c r="K33" s="571">
        <v>0.078407</v>
      </c>
      <c r="L33" s="571">
        <v>0.086112</v>
      </c>
      <c r="M33" s="571">
        <v>0.064502</v>
      </c>
      <c r="N33" s="571">
        <v>0.049798</v>
      </c>
      <c r="O33" s="571">
        <v>0.050578</v>
      </c>
      <c r="P33" s="571">
        <v>0.05917</v>
      </c>
      <c r="Q33" s="571">
        <v>0.058384</v>
      </c>
      <c r="R33" s="582">
        <v>0.053115</v>
      </c>
      <c r="S33" s="582">
        <v>0.046155</v>
      </c>
      <c r="T33" s="573">
        <f t="shared" ref="T33:AY33" si="7">$S$33+(T$1-$S$1)/($AZ$1-$S$1)*($AZ$33-$S$33)</f>
        <v>0.04579850406</v>
      </c>
      <c r="U33" s="573">
        <f t="shared" si="7"/>
        <v>0.04544200812</v>
      </c>
      <c r="V33" s="573">
        <f t="shared" si="7"/>
        <v>0.04508551219</v>
      </c>
      <c r="W33" s="573">
        <f t="shared" si="7"/>
        <v>0.04472901625</v>
      </c>
      <c r="X33" s="573">
        <f t="shared" si="7"/>
        <v>0.04437252031</v>
      </c>
      <c r="Y33" s="573">
        <f t="shared" si="7"/>
        <v>0.04401602437</v>
      </c>
      <c r="Z33" s="573">
        <f t="shared" si="7"/>
        <v>0.04365952844</v>
      </c>
      <c r="AA33" s="573">
        <f t="shared" si="7"/>
        <v>0.0433030325</v>
      </c>
      <c r="AB33" s="573">
        <f t="shared" si="7"/>
        <v>0.04294653656</v>
      </c>
      <c r="AC33" s="573">
        <f t="shared" si="7"/>
        <v>0.04259004062</v>
      </c>
      <c r="AD33" s="573">
        <f t="shared" si="7"/>
        <v>0.04223354469</v>
      </c>
      <c r="AE33" s="573">
        <f t="shared" si="7"/>
        <v>0.04187704875</v>
      </c>
      <c r="AF33" s="573">
        <f t="shared" si="7"/>
        <v>0.04152055281</v>
      </c>
      <c r="AG33" s="573">
        <f t="shared" si="7"/>
        <v>0.04116405687</v>
      </c>
      <c r="AH33" s="573">
        <f t="shared" si="7"/>
        <v>0.04080756094</v>
      </c>
      <c r="AI33" s="573">
        <f t="shared" si="7"/>
        <v>0.040451065</v>
      </c>
      <c r="AJ33" s="573">
        <f t="shared" si="7"/>
        <v>0.04009456906</v>
      </c>
      <c r="AK33" s="573">
        <f t="shared" si="7"/>
        <v>0.03973807312</v>
      </c>
      <c r="AL33" s="573">
        <f t="shared" si="7"/>
        <v>0.03938157718</v>
      </c>
      <c r="AM33" s="573">
        <f t="shared" si="7"/>
        <v>0.03902508125</v>
      </c>
      <c r="AN33" s="573">
        <f t="shared" si="7"/>
        <v>0.03866858531</v>
      </c>
      <c r="AO33" s="573">
        <f t="shared" si="7"/>
        <v>0.03831208937</v>
      </c>
      <c r="AP33" s="573">
        <f t="shared" si="7"/>
        <v>0.03795559343</v>
      </c>
      <c r="AQ33" s="573">
        <f t="shared" si="7"/>
        <v>0.0375990975</v>
      </c>
      <c r="AR33" s="573">
        <f t="shared" si="7"/>
        <v>0.03724260156</v>
      </c>
      <c r="AS33" s="573">
        <f t="shared" si="7"/>
        <v>0.03688610562</v>
      </c>
      <c r="AT33" s="573">
        <f t="shared" si="7"/>
        <v>0.03652960968</v>
      </c>
      <c r="AU33" s="573">
        <f t="shared" si="7"/>
        <v>0.03617311375</v>
      </c>
      <c r="AV33" s="573">
        <f t="shared" si="7"/>
        <v>0.03581661781</v>
      </c>
      <c r="AW33" s="573">
        <f t="shared" si="7"/>
        <v>0.03546012187</v>
      </c>
      <c r="AX33" s="573">
        <f t="shared" si="7"/>
        <v>0.03510362593</v>
      </c>
      <c r="AY33" s="573">
        <f t="shared" si="7"/>
        <v>0.03474713</v>
      </c>
      <c r="AZ33" s="570">
        <v>0.034390634057971</v>
      </c>
    </row>
    <row r="34">
      <c r="A34" s="565" t="s">
        <v>748</v>
      </c>
      <c r="B34" s="570">
        <v>0.077464</v>
      </c>
      <c r="C34" s="571">
        <v>0.077594</v>
      </c>
      <c r="D34" s="571">
        <v>0.063177</v>
      </c>
      <c r="E34" s="571">
        <v>0.07307</v>
      </c>
      <c r="F34" s="571">
        <v>0.07119</v>
      </c>
      <c r="G34" s="571">
        <v>0.063164</v>
      </c>
      <c r="H34" s="571">
        <v>0.063482</v>
      </c>
      <c r="I34" s="571">
        <v>0.064596</v>
      </c>
      <c r="J34" s="571">
        <v>0.062372</v>
      </c>
      <c r="K34" s="571">
        <v>0.065165</v>
      </c>
      <c r="L34" s="571">
        <v>0.063783</v>
      </c>
      <c r="M34" s="571">
        <v>0.058508</v>
      </c>
      <c r="N34" s="571">
        <v>0.057176</v>
      </c>
      <c r="O34" s="571">
        <v>0.050366</v>
      </c>
      <c r="P34" s="571">
        <v>0.05653</v>
      </c>
      <c r="Q34" s="571">
        <v>0.096532</v>
      </c>
      <c r="R34" s="582">
        <v>0.099789</v>
      </c>
      <c r="S34" s="582">
        <v>0.099362</v>
      </c>
      <c r="T34" s="573">
        <f t="shared" ref="T34:AY34" si="8">$S$34+(T$1-$S$1)/($AZ$1-$S$1)*($AZ$34-$S$34)</f>
        <v>0.09953152047</v>
      </c>
      <c r="U34" s="573">
        <f t="shared" si="8"/>
        <v>0.09970104094</v>
      </c>
      <c r="V34" s="573">
        <f t="shared" si="8"/>
        <v>0.09987056141</v>
      </c>
      <c r="W34" s="573">
        <f t="shared" si="8"/>
        <v>0.1000400819</v>
      </c>
      <c r="X34" s="573">
        <f t="shared" si="8"/>
        <v>0.1002096024</v>
      </c>
      <c r="Y34" s="573">
        <f t="shared" si="8"/>
        <v>0.1003791228</v>
      </c>
      <c r="Z34" s="573">
        <f t="shared" si="8"/>
        <v>0.1005486433</v>
      </c>
      <c r="AA34" s="573">
        <f t="shared" si="8"/>
        <v>0.1007181638</v>
      </c>
      <c r="AB34" s="573">
        <f t="shared" si="8"/>
        <v>0.1008876842</v>
      </c>
      <c r="AC34" s="573">
        <f t="shared" si="8"/>
        <v>0.1010572047</v>
      </c>
      <c r="AD34" s="573">
        <f t="shared" si="8"/>
        <v>0.1012267252</v>
      </c>
      <c r="AE34" s="573">
        <f t="shared" si="8"/>
        <v>0.1013962456</v>
      </c>
      <c r="AF34" s="573">
        <f t="shared" si="8"/>
        <v>0.1015657661</v>
      </c>
      <c r="AG34" s="573">
        <f t="shared" si="8"/>
        <v>0.1017352866</v>
      </c>
      <c r="AH34" s="573">
        <f t="shared" si="8"/>
        <v>0.1019048071</v>
      </c>
      <c r="AI34" s="573">
        <f t="shared" si="8"/>
        <v>0.1020743275</v>
      </c>
      <c r="AJ34" s="573">
        <f t="shared" si="8"/>
        <v>0.102243848</v>
      </c>
      <c r="AK34" s="573">
        <f t="shared" si="8"/>
        <v>0.1024133685</v>
      </c>
      <c r="AL34" s="573">
        <f t="shared" si="8"/>
        <v>0.1025828889</v>
      </c>
      <c r="AM34" s="573">
        <f t="shared" si="8"/>
        <v>0.1027524094</v>
      </c>
      <c r="AN34" s="573">
        <f t="shared" si="8"/>
        <v>0.1029219299</v>
      </c>
      <c r="AO34" s="573">
        <f t="shared" si="8"/>
        <v>0.1030914504</v>
      </c>
      <c r="AP34" s="573">
        <f t="shared" si="8"/>
        <v>0.1032609708</v>
      </c>
      <c r="AQ34" s="573">
        <f t="shared" si="8"/>
        <v>0.1034304913</v>
      </c>
      <c r="AR34" s="573">
        <f t="shared" si="8"/>
        <v>0.1036000118</v>
      </c>
      <c r="AS34" s="573">
        <f t="shared" si="8"/>
        <v>0.1037695322</v>
      </c>
      <c r="AT34" s="573">
        <f t="shared" si="8"/>
        <v>0.1039390527</v>
      </c>
      <c r="AU34" s="573">
        <f t="shared" si="8"/>
        <v>0.1041085732</v>
      </c>
      <c r="AV34" s="573">
        <f t="shared" si="8"/>
        <v>0.1042780936</v>
      </c>
      <c r="AW34" s="573">
        <f t="shared" si="8"/>
        <v>0.1044476141</v>
      </c>
      <c r="AX34" s="573">
        <f t="shared" si="8"/>
        <v>0.1046171346</v>
      </c>
      <c r="AY34" s="573">
        <f t="shared" si="8"/>
        <v>0.1047866551</v>
      </c>
      <c r="AZ34" s="570">
        <v>0.104956175531915</v>
      </c>
    </row>
    <row r="35">
      <c r="A35" s="565" t="s">
        <v>749</v>
      </c>
      <c r="B35" s="570">
        <v>0.575753</v>
      </c>
      <c r="C35" s="571">
        <v>0.635678</v>
      </c>
      <c r="D35" s="571">
        <v>0.607253</v>
      </c>
      <c r="E35" s="571">
        <v>0.639189</v>
      </c>
      <c r="F35" s="571">
        <v>0.695327</v>
      </c>
      <c r="G35" s="571">
        <v>0.72326</v>
      </c>
      <c r="H35" s="571">
        <v>0.700394</v>
      </c>
      <c r="I35" s="571">
        <v>0.641176</v>
      </c>
      <c r="J35" s="571">
        <v>0.559654</v>
      </c>
      <c r="K35" s="571">
        <v>0.452983</v>
      </c>
      <c r="L35" s="571">
        <v>0.452309</v>
      </c>
      <c r="M35" s="571">
        <v>0.434615</v>
      </c>
      <c r="N35" s="571">
        <v>0.4326</v>
      </c>
      <c r="O35" s="571">
        <v>0.412497</v>
      </c>
      <c r="P35" s="571">
        <v>0.402811</v>
      </c>
      <c r="Q35" s="571">
        <v>0.408217</v>
      </c>
      <c r="R35" s="582">
        <v>0.439638</v>
      </c>
      <c r="S35" s="582">
        <v>0.454341</v>
      </c>
      <c r="T35" s="573">
        <f t="shared" ref="T35:AY35" si="9">$S$35+(T$1-$S$1)/($AZ$1-$S$1)*($AZ$35-$S$35)</f>
        <v>0.4582964944</v>
      </c>
      <c r="U35" s="573">
        <f t="shared" si="9"/>
        <v>0.4622519888</v>
      </c>
      <c r="V35" s="573">
        <f t="shared" si="9"/>
        <v>0.4662074832</v>
      </c>
      <c r="W35" s="573">
        <f t="shared" si="9"/>
        <v>0.4701629776</v>
      </c>
      <c r="X35" s="573">
        <f t="shared" si="9"/>
        <v>0.4741184719</v>
      </c>
      <c r="Y35" s="573">
        <f t="shared" si="9"/>
        <v>0.4780739663</v>
      </c>
      <c r="Z35" s="573">
        <f t="shared" si="9"/>
        <v>0.4820294607</v>
      </c>
      <c r="AA35" s="573">
        <f t="shared" si="9"/>
        <v>0.4859849551</v>
      </c>
      <c r="AB35" s="573">
        <f t="shared" si="9"/>
        <v>0.4899404495</v>
      </c>
      <c r="AC35" s="573">
        <f t="shared" si="9"/>
        <v>0.4938959439</v>
      </c>
      <c r="AD35" s="573">
        <f t="shared" si="9"/>
        <v>0.4978514383</v>
      </c>
      <c r="AE35" s="573">
        <f t="shared" si="9"/>
        <v>0.5018069327</v>
      </c>
      <c r="AF35" s="573">
        <f t="shared" si="9"/>
        <v>0.5057624271</v>
      </c>
      <c r="AG35" s="573">
        <f t="shared" si="9"/>
        <v>0.5097179215</v>
      </c>
      <c r="AH35" s="573">
        <f t="shared" si="9"/>
        <v>0.5136734158</v>
      </c>
      <c r="AI35" s="573">
        <f t="shared" si="9"/>
        <v>0.5176289102</v>
      </c>
      <c r="AJ35" s="573">
        <f t="shared" si="9"/>
        <v>0.5215844046</v>
      </c>
      <c r="AK35" s="573">
        <f t="shared" si="9"/>
        <v>0.525539899</v>
      </c>
      <c r="AL35" s="573">
        <f t="shared" si="9"/>
        <v>0.5294953934</v>
      </c>
      <c r="AM35" s="573">
        <f t="shared" si="9"/>
        <v>0.5334508878</v>
      </c>
      <c r="AN35" s="573">
        <f t="shared" si="9"/>
        <v>0.5374063822</v>
      </c>
      <c r="AO35" s="573">
        <f t="shared" si="9"/>
        <v>0.5413618766</v>
      </c>
      <c r="AP35" s="573">
        <f t="shared" si="9"/>
        <v>0.545317371</v>
      </c>
      <c r="AQ35" s="573">
        <f t="shared" si="9"/>
        <v>0.5492728653</v>
      </c>
      <c r="AR35" s="573">
        <f t="shared" si="9"/>
        <v>0.5532283597</v>
      </c>
      <c r="AS35" s="573">
        <f t="shared" si="9"/>
        <v>0.5571838541</v>
      </c>
      <c r="AT35" s="573">
        <f t="shared" si="9"/>
        <v>0.5611393485</v>
      </c>
      <c r="AU35" s="573">
        <f t="shared" si="9"/>
        <v>0.5650948429</v>
      </c>
      <c r="AV35" s="573">
        <f t="shared" si="9"/>
        <v>0.5690503373</v>
      </c>
      <c r="AW35" s="573">
        <f t="shared" si="9"/>
        <v>0.5730058317</v>
      </c>
      <c r="AX35" s="573">
        <f t="shared" si="9"/>
        <v>0.5769613261</v>
      </c>
      <c r="AY35" s="573">
        <f t="shared" si="9"/>
        <v>0.5809168205</v>
      </c>
      <c r="AZ35" s="570">
        <v>0.58487231485459</v>
      </c>
    </row>
    <row r="36">
      <c r="A36" s="565" t="s">
        <v>750</v>
      </c>
      <c r="B36" s="566">
        <v>232.671</v>
      </c>
      <c r="C36" s="566">
        <v>229.284</v>
      </c>
      <c r="D36" s="566">
        <v>235.964</v>
      </c>
      <c r="E36" s="566">
        <v>240.829</v>
      </c>
      <c r="F36" s="566">
        <v>251.705</v>
      </c>
      <c r="G36" s="566">
        <v>253.867</v>
      </c>
      <c r="H36" s="566">
        <v>256.166</v>
      </c>
      <c r="I36" s="566">
        <v>255.41</v>
      </c>
      <c r="J36" s="566">
        <v>238.344</v>
      </c>
      <c r="K36" s="566">
        <v>234.89</v>
      </c>
      <c r="L36" s="566">
        <v>238.247</v>
      </c>
      <c r="M36" s="566">
        <v>234.196</v>
      </c>
      <c r="N36" s="566">
        <v>224.779</v>
      </c>
      <c r="O36" s="566">
        <v>229.28</v>
      </c>
      <c r="P36" s="566">
        <v>228.47</v>
      </c>
      <c r="Q36" s="566">
        <v>234.288</v>
      </c>
      <c r="R36" s="566">
        <v>239.924</v>
      </c>
      <c r="S36" s="566">
        <v>244.05</v>
      </c>
      <c r="T36" s="583">
        <f t="shared" ref="T36:AZ36" si="10">sum(T$32,T$31)*$S$40*10^9/10^6</f>
        <v>242.355652</v>
      </c>
      <c r="U36" s="583">
        <f t="shared" si="10"/>
        <v>240.6613041</v>
      </c>
      <c r="V36" s="583">
        <f t="shared" si="10"/>
        <v>238.9669561</v>
      </c>
      <c r="W36" s="583">
        <f t="shared" si="10"/>
        <v>237.2726082</v>
      </c>
      <c r="X36" s="583">
        <f t="shared" si="10"/>
        <v>235.5782602</v>
      </c>
      <c r="Y36" s="583">
        <f t="shared" si="10"/>
        <v>233.8839122</v>
      </c>
      <c r="Z36" s="583">
        <f t="shared" si="10"/>
        <v>232.1895643</v>
      </c>
      <c r="AA36" s="583">
        <f t="shared" si="10"/>
        <v>230.4952163</v>
      </c>
      <c r="AB36" s="583">
        <f t="shared" si="10"/>
        <v>228.8008684</v>
      </c>
      <c r="AC36" s="583">
        <f t="shared" si="10"/>
        <v>227.1065204</v>
      </c>
      <c r="AD36" s="583">
        <f t="shared" si="10"/>
        <v>225.4121724</v>
      </c>
      <c r="AE36" s="583">
        <f t="shared" si="10"/>
        <v>223.7178245</v>
      </c>
      <c r="AF36" s="583">
        <f t="shared" si="10"/>
        <v>222.0234765</v>
      </c>
      <c r="AG36" s="583">
        <f t="shared" si="10"/>
        <v>220.3291285</v>
      </c>
      <c r="AH36" s="583">
        <f t="shared" si="10"/>
        <v>218.6347806</v>
      </c>
      <c r="AI36" s="583">
        <f t="shared" si="10"/>
        <v>216.9404326</v>
      </c>
      <c r="AJ36" s="583">
        <f t="shared" si="10"/>
        <v>215.2460847</v>
      </c>
      <c r="AK36" s="583">
        <f t="shared" si="10"/>
        <v>213.5517367</v>
      </c>
      <c r="AL36" s="583">
        <f t="shared" si="10"/>
        <v>211.8573887</v>
      </c>
      <c r="AM36" s="583">
        <f t="shared" si="10"/>
        <v>210.1630408</v>
      </c>
      <c r="AN36" s="583">
        <f t="shared" si="10"/>
        <v>208.4686928</v>
      </c>
      <c r="AO36" s="583">
        <f t="shared" si="10"/>
        <v>206.7743449</v>
      </c>
      <c r="AP36" s="583">
        <f t="shared" si="10"/>
        <v>205.0799969</v>
      </c>
      <c r="AQ36" s="583">
        <f t="shared" si="10"/>
        <v>203.3856489</v>
      </c>
      <c r="AR36" s="583">
        <f t="shared" si="10"/>
        <v>201.691301</v>
      </c>
      <c r="AS36" s="583">
        <f t="shared" si="10"/>
        <v>199.996953</v>
      </c>
      <c r="AT36" s="583">
        <f t="shared" si="10"/>
        <v>198.3026051</v>
      </c>
      <c r="AU36" s="583">
        <f t="shared" si="10"/>
        <v>196.6082571</v>
      </c>
      <c r="AV36" s="583">
        <f t="shared" si="10"/>
        <v>194.9139091</v>
      </c>
      <c r="AW36" s="583">
        <f t="shared" si="10"/>
        <v>193.2195612</v>
      </c>
      <c r="AX36" s="583">
        <f t="shared" si="10"/>
        <v>191.5252132</v>
      </c>
      <c r="AY36" s="583">
        <f t="shared" si="10"/>
        <v>189.8308652</v>
      </c>
      <c r="AZ36" s="583">
        <f t="shared" si="10"/>
        <v>188.1365173</v>
      </c>
    </row>
    <row r="37">
      <c r="A37" s="565" t="s">
        <v>751</v>
      </c>
      <c r="B37" s="566">
        <v>8.465</v>
      </c>
      <c r="C37" s="566">
        <v>7.606</v>
      </c>
      <c r="D37" s="566">
        <v>6.648</v>
      </c>
      <c r="E37" s="566">
        <v>6.894</v>
      </c>
      <c r="F37" s="566">
        <v>7.079</v>
      </c>
      <c r="G37" s="566">
        <v>6.071</v>
      </c>
      <c r="H37" s="566">
        <v>5.263</v>
      </c>
      <c r="I37" s="566">
        <v>4.976</v>
      </c>
      <c r="J37" s="566">
        <v>5.166</v>
      </c>
      <c r="K37" s="566">
        <v>5.027</v>
      </c>
      <c r="L37" s="566">
        <v>5.511</v>
      </c>
      <c r="M37" s="566">
        <v>4.083</v>
      </c>
      <c r="N37" s="566">
        <v>3.151</v>
      </c>
      <c r="O37" s="566">
        <v>3.208</v>
      </c>
      <c r="P37" s="566">
        <v>3.734</v>
      </c>
      <c r="Q37" s="566">
        <v>3.744</v>
      </c>
      <c r="R37" s="566">
        <v>3.396</v>
      </c>
      <c r="S37" s="566">
        <v>2.919</v>
      </c>
      <c r="T37" s="583">
        <f t="shared" ref="T37:AZ37" si="11">T33*$S$41*10^9/10^6</f>
        <v>2.896453978</v>
      </c>
      <c r="U37" s="583">
        <f t="shared" si="11"/>
        <v>2.873907956</v>
      </c>
      <c r="V37" s="583">
        <f t="shared" si="11"/>
        <v>2.851361934</v>
      </c>
      <c r="W37" s="583">
        <f t="shared" si="11"/>
        <v>2.828815912</v>
      </c>
      <c r="X37" s="583">
        <f t="shared" si="11"/>
        <v>2.80626989</v>
      </c>
      <c r="Y37" s="583">
        <f t="shared" si="11"/>
        <v>2.783723868</v>
      </c>
      <c r="Z37" s="583">
        <f t="shared" si="11"/>
        <v>2.761177847</v>
      </c>
      <c r="AA37" s="583">
        <f t="shared" si="11"/>
        <v>2.738631825</v>
      </c>
      <c r="AB37" s="583">
        <f t="shared" si="11"/>
        <v>2.716085803</v>
      </c>
      <c r="AC37" s="583">
        <f t="shared" si="11"/>
        <v>2.693539781</v>
      </c>
      <c r="AD37" s="583">
        <f t="shared" si="11"/>
        <v>2.670993759</v>
      </c>
      <c r="AE37" s="583">
        <f t="shared" si="11"/>
        <v>2.648447737</v>
      </c>
      <c r="AF37" s="583">
        <f t="shared" si="11"/>
        <v>2.625901715</v>
      </c>
      <c r="AG37" s="583">
        <f t="shared" si="11"/>
        <v>2.603355693</v>
      </c>
      <c r="AH37" s="583">
        <f t="shared" si="11"/>
        <v>2.580809671</v>
      </c>
      <c r="AI37" s="583">
        <f t="shared" si="11"/>
        <v>2.558263649</v>
      </c>
      <c r="AJ37" s="583">
        <f t="shared" si="11"/>
        <v>2.535717627</v>
      </c>
      <c r="AK37" s="583">
        <f t="shared" si="11"/>
        <v>2.513171605</v>
      </c>
      <c r="AL37" s="583">
        <f t="shared" si="11"/>
        <v>2.490625583</v>
      </c>
      <c r="AM37" s="583">
        <f t="shared" si="11"/>
        <v>2.468079561</v>
      </c>
      <c r="AN37" s="583">
        <f t="shared" si="11"/>
        <v>2.44553354</v>
      </c>
      <c r="AO37" s="583">
        <f t="shared" si="11"/>
        <v>2.422987518</v>
      </c>
      <c r="AP37" s="583">
        <f t="shared" si="11"/>
        <v>2.400441496</v>
      </c>
      <c r="AQ37" s="583">
        <f t="shared" si="11"/>
        <v>2.377895474</v>
      </c>
      <c r="AR37" s="583">
        <f t="shared" si="11"/>
        <v>2.355349452</v>
      </c>
      <c r="AS37" s="583">
        <f t="shared" si="11"/>
        <v>2.33280343</v>
      </c>
      <c r="AT37" s="583">
        <f t="shared" si="11"/>
        <v>2.310257408</v>
      </c>
      <c r="AU37" s="583">
        <f t="shared" si="11"/>
        <v>2.287711386</v>
      </c>
      <c r="AV37" s="583">
        <f t="shared" si="11"/>
        <v>2.265165364</v>
      </c>
      <c r="AW37" s="583">
        <f t="shared" si="11"/>
        <v>2.242619342</v>
      </c>
      <c r="AX37" s="583">
        <f t="shared" si="11"/>
        <v>2.22007332</v>
      </c>
      <c r="AY37" s="583">
        <f t="shared" si="11"/>
        <v>2.197527298</v>
      </c>
      <c r="AZ37" s="583">
        <f t="shared" si="11"/>
        <v>2.174981276</v>
      </c>
    </row>
    <row r="38">
      <c r="A38" s="565" t="s">
        <v>752</v>
      </c>
      <c r="B38" s="566">
        <v>5.326</v>
      </c>
      <c r="C38" s="566">
        <v>5.389</v>
      </c>
      <c r="D38" s="566">
        <v>4.344</v>
      </c>
      <c r="E38" s="566">
        <v>5.062</v>
      </c>
      <c r="F38" s="566">
        <v>4.915</v>
      </c>
      <c r="G38" s="566">
        <v>4.391</v>
      </c>
      <c r="H38" s="566">
        <v>4.403</v>
      </c>
      <c r="I38" s="566">
        <v>4.5</v>
      </c>
      <c r="J38" s="566">
        <v>4.263</v>
      </c>
      <c r="K38" s="566">
        <v>4.499</v>
      </c>
      <c r="L38" s="566">
        <v>4.396</v>
      </c>
      <c r="M38" s="566">
        <v>4.03</v>
      </c>
      <c r="N38" s="566">
        <v>3.939</v>
      </c>
      <c r="O38" s="566">
        <v>3.457</v>
      </c>
      <c r="P38" s="566">
        <v>3.891</v>
      </c>
      <c r="Q38" s="566">
        <v>6.769</v>
      </c>
      <c r="R38" s="566">
        <v>7.008</v>
      </c>
      <c r="S38" s="566">
        <v>6.952</v>
      </c>
      <c r="T38" s="583">
        <f t="shared" ref="T38:AZ38" si="12">T34*$S$42*10^9/10^6</f>
        <v>6.963860735</v>
      </c>
      <c r="U38" s="583">
        <f t="shared" si="12"/>
        <v>6.975721469</v>
      </c>
      <c r="V38" s="583">
        <f t="shared" si="12"/>
        <v>6.987582204</v>
      </c>
      <c r="W38" s="583">
        <f t="shared" si="12"/>
        <v>6.999442938</v>
      </c>
      <c r="X38" s="583">
        <f t="shared" si="12"/>
        <v>7.011303673</v>
      </c>
      <c r="Y38" s="583">
        <f t="shared" si="12"/>
        <v>7.023164408</v>
      </c>
      <c r="Z38" s="583">
        <f t="shared" si="12"/>
        <v>7.035025142</v>
      </c>
      <c r="AA38" s="583">
        <f t="shared" si="12"/>
        <v>7.046885877</v>
      </c>
      <c r="AB38" s="583">
        <f t="shared" si="12"/>
        <v>7.058746611</v>
      </c>
      <c r="AC38" s="583">
        <f t="shared" si="12"/>
        <v>7.070607346</v>
      </c>
      <c r="AD38" s="583">
        <f t="shared" si="12"/>
        <v>7.082468081</v>
      </c>
      <c r="AE38" s="583">
        <f t="shared" si="12"/>
        <v>7.094328815</v>
      </c>
      <c r="AF38" s="583">
        <f t="shared" si="12"/>
        <v>7.10618955</v>
      </c>
      <c r="AG38" s="583">
        <f t="shared" si="12"/>
        <v>7.118050285</v>
      </c>
      <c r="AH38" s="583">
        <f t="shared" si="12"/>
        <v>7.129911019</v>
      </c>
      <c r="AI38" s="583">
        <f t="shared" si="12"/>
        <v>7.141771754</v>
      </c>
      <c r="AJ38" s="583">
        <f t="shared" si="12"/>
        <v>7.153632488</v>
      </c>
      <c r="AK38" s="583">
        <f t="shared" si="12"/>
        <v>7.165493223</v>
      </c>
      <c r="AL38" s="583">
        <f t="shared" si="12"/>
        <v>7.177353958</v>
      </c>
      <c r="AM38" s="583">
        <f t="shared" si="12"/>
        <v>7.189214692</v>
      </c>
      <c r="AN38" s="583">
        <f t="shared" si="12"/>
        <v>7.201075427</v>
      </c>
      <c r="AO38" s="583">
        <f t="shared" si="12"/>
        <v>7.212936161</v>
      </c>
      <c r="AP38" s="583">
        <f t="shared" si="12"/>
        <v>7.224796896</v>
      </c>
      <c r="AQ38" s="583">
        <f t="shared" si="12"/>
        <v>7.236657631</v>
      </c>
      <c r="AR38" s="583">
        <f t="shared" si="12"/>
        <v>7.248518365</v>
      </c>
      <c r="AS38" s="583">
        <f t="shared" si="12"/>
        <v>7.2603791</v>
      </c>
      <c r="AT38" s="583">
        <f t="shared" si="12"/>
        <v>7.272239834</v>
      </c>
      <c r="AU38" s="583">
        <f t="shared" si="12"/>
        <v>7.284100569</v>
      </c>
      <c r="AV38" s="583">
        <f t="shared" si="12"/>
        <v>7.295961304</v>
      </c>
      <c r="AW38" s="583">
        <f t="shared" si="12"/>
        <v>7.307822038</v>
      </c>
      <c r="AX38" s="583">
        <f t="shared" si="12"/>
        <v>7.319682773</v>
      </c>
      <c r="AY38" s="583">
        <f t="shared" si="12"/>
        <v>7.331543507</v>
      </c>
      <c r="AZ38" s="583">
        <f t="shared" si="12"/>
        <v>7.343404242</v>
      </c>
    </row>
    <row r="39">
      <c r="A39" s="565" t="s">
        <v>753</v>
      </c>
      <c r="B39" s="566">
        <v>20.232</v>
      </c>
      <c r="C39" s="566">
        <v>24.064</v>
      </c>
      <c r="D39" s="566">
        <v>22.786</v>
      </c>
      <c r="E39" s="566">
        <v>25.15</v>
      </c>
      <c r="F39" s="566">
        <v>25.168</v>
      </c>
      <c r="G39" s="566">
        <v>26.689</v>
      </c>
      <c r="H39" s="566">
        <v>24.98</v>
      </c>
      <c r="I39" s="566">
        <v>22.901</v>
      </c>
      <c r="J39" s="566">
        <v>20.123</v>
      </c>
      <c r="K39" s="566">
        <v>16.553</v>
      </c>
      <c r="L39" s="566">
        <v>17.137</v>
      </c>
      <c r="M39" s="566">
        <v>16.732</v>
      </c>
      <c r="N39" s="566">
        <v>17.487</v>
      </c>
      <c r="O39" s="566">
        <v>17.19</v>
      </c>
      <c r="P39" s="566">
        <v>17.367</v>
      </c>
      <c r="Q39" s="566">
        <v>17.54</v>
      </c>
      <c r="R39" s="566">
        <v>18.344</v>
      </c>
      <c r="S39" s="566">
        <v>18.405</v>
      </c>
      <c r="T39" s="583">
        <f t="shared" ref="T39:AZ39" si="13">T35*$S$43*10^9/10^6</f>
        <v>18.565234</v>
      </c>
      <c r="U39" s="583">
        <f t="shared" si="13"/>
        <v>18.72546799</v>
      </c>
      <c r="V39" s="583">
        <f t="shared" si="13"/>
        <v>18.88570199</v>
      </c>
      <c r="W39" s="583">
        <f t="shared" si="13"/>
        <v>19.04593599</v>
      </c>
      <c r="X39" s="583">
        <f t="shared" si="13"/>
        <v>19.20616998</v>
      </c>
      <c r="Y39" s="583">
        <f t="shared" si="13"/>
        <v>19.36640398</v>
      </c>
      <c r="Z39" s="583">
        <f t="shared" si="13"/>
        <v>19.52663798</v>
      </c>
      <c r="AA39" s="583">
        <f t="shared" si="13"/>
        <v>19.68687197</v>
      </c>
      <c r="AB39" s="583">
        <f t="shared" si="13"/>
        <v>19.84710597</v>
      </c>
      <c r="AC39" s="583">
        <f t="shared" si="13"/>
        <v>20.00733997</v>
      </c>
      <c r="AD39" s="583">
        <f t="shared" si="13"/>
        <v>20.16757396</v>
      </c>
      <c r="AE39" s="583">
        <f t="shared" si="13"/>
        <v>20.32780796</v>
      </c>
      <c r="AF39" s="583">
        <f t="shared" si="13"/>
        <v>20.48804196</v>
      </c>
      <c r="AG39" s="583">
        <f t="shared" si="13"/>
        <v>20.64827595</v>
      </c>
      <c r="AH39" s="583">
        <f t="shared" si="13"/>
        <v>20.80850995</v>
      </c>
      <c r="AI39" s="583">
        <f t="shared" si="13"/>
        <v>20.96874395</v>
      </c>
      <c r="AJ39" s="583">
        <f t="shared" si="13"/>
        <v>21.12897794</v>
      </c>
      <c r="AK39" s="583">
        <f t="shared" si="13"/>
        <v>21.28921194</v>
      </c>
      <c r="AL39" s="583">
        <f t="shared" si="13"/>
        <v>21.44944593</v>
      </c>
      <c r="AM39" s="583">
        <f t="shared" si="13"/>
        <v>21.60967993</v>
      </c>
      <c r="AN39" s="583">
        <f t="shared" si="13"/>
        <v>21.76991393</v>
      </c>
      <c r="AO39" s="583">
        <f t="shared" si="13"/>
        <v>21.93014792</v>
      </c>
      <c r="AP39" s="583">
        <f t="shared" si="13"/>
        <v>22.09038192</v>
      </c>
      <c r="AQ39" s="583">
        <f t="shared" si="13"/>
        <v>22.25061592</v>
      </c>
      <c r="AR39" s="583">
        <f t="shared" si="13"/>
        <v>22.41084991</v>
      </c>
      <c r="AS39" s="583">
        <f t="shared" si="13"/>
        <v>22.57108391</v>
      </c>
      <c r="AT39" s="583">
        <f t="shared" si="13"/>
        <v>22.73131791</v>
      </c>
      <c r="AU39" s="583">
        <f t="shared" si="13"/>
        <v>22.8915519</v>
      </c>
      <c r="AV39" s="583">
        <f t="shared" si="13"/>
        <v>23.0517859</v>
      </c>
      <c r="AW39" s="583">
        <f t="shared" si="13"/>
        <v>23.2120199</v>
      </c>
      <c r="AX39" s="583">
        <f t="shared" si="13"/>
        <v>23.37225389</v>
      </c>
      <c r="AY39" s="583">
        <f t="shared" si="13"/>
        <v>23.53248789</v>
      </c>
      <c r="AZ39" s="583">
        <f t="shared" si="13"/>
        <v>23.69272189</v>
      </c>
    </row>
    <row r="40">
      <c r="A40" s="565" t="s">
        <v>754</v>
      </c>
      <c r="B40" s="584">
        <f t="shared" ref="B40:Q40" si="14">B36*1000000/(B32*1000000000)</f>
        <v>0.07121445108</v>
      </c>
      <c r="C40" s="584">
        <f t="shared" si="14"/>
        <v>0.07117979508</v>
      </c>
      <c r="D40" s="584">
        <f t="shared" si="14"/>
        <v>0.07131068793</v>
      </c>
      <c r="E40" s="584">
        <f t="shared" si="14"/>
        <v>0.07123653568</v>
      </c>
      <c r="F40" s="584">
        <f t="shared" si="14"/>
        <v>0.07134260892</v>
      </c>
      <c r="G40" s="584">
        <f t="shared" si="14"/>
        <v>0.07113089001</v>
      </c>
      <c r="H40" s="584">
        <f t="shared" si="14"/>
        <v>0.07134960851</v>
      </c>
      <c r="I40" s="584">
        <f t="shared" si="14"/>
        <v>0.07141195536</v>
      </c>
      <c r="J40" s="584">
        <f t="shared" si="14"/>
        <v>0.06972250126</v>
      </c>
      <c r="K40" s="584">
        <f t="shared" si="14"/>
        <v>0.06905123561</v>
      </c>
      <c r="L40" s="584">
        <f t="shared" si="14"/>
        <v>0.06863340457</v>
      </c>
      <c r="M40" s="584">
        <f t="shared" si="14"/>
        <v>0.06866226501</v>
      </c>
      <c r="N40" s="584">
        <f t="shared" si="14"/>
        <v>0.06838355441</v>
      </c>
      <c r="O40" s="584">
        <f t="shared" si="14"/>
        <v>0.06829663521</v>
      </c>
      <c r="P40" s="584">
        <f t="shared" si="14"/>
        <v>0.06828844883</v>
      </c>
      <c r="Q40" s="584">
        <f t="shared" si="14"/>
        <v>0.06836473565</v>
      </c>
      <c r="R40" s="585">
        <f t="shared" ref="R40:S40" si="15">R36*1000000/(sum(R$32,R$31)*1000000000)</f>
        <v>0.06835241017</v>
      </c>
      <c r="S40" s="585">
        <f t="shared" si="15"/>
        <v>0.07001058031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0.06561812037</v>
      </c>
      <c r="C41" s="584">
        <f t="shared" si="16"/>
        <v>0.06586136728</v>
      </c>
      <c r="D41" s="584">
        <f t="shared" si="16"/>
        <v>0.06540410251</v>
      </c>
      <c r="E41" s="584">
        <f t="shared" si="16"/>
        <v>0.06587295521</v>
      </c>
      <c r="F41" s="584">
        <f t="shared" si="16"/>
        <v>0.06577590292</v>
      </c>
      <c r="G41" s="584">
        <f t="shared" si="16"/>
        <v>0.06573547723</v>
      </c>
      <c r="H41" s="584">
        <f t="shared" si="16"/>
        <v>0.06554253478</v>
      </c>
      <c r="I41" s="584">
        <f t="shared" si="16"/>
        <v>0.06517183571</v>
      </c>
      <c r="J41" s="584">
        <f t="shared" si="16"/>
        <v>0.06442521138</v>
      </c>
      <c r="K41" s="584">
        <f t="shared" si="16"/>
        <v>0.06411417348</v>
      </c>
      <c r="L41" s="584">
        <f t="shared" si="16"/>
        <v>0.06399804905</v>
      </c>
      <c r="M41" s="584">
        <f t="shared" si="16"/>
        <v>0.06330036278</v>
      </c>
      <c r="N41" s="584">
        <f t="shared" si="16"/>
        <v>0.06327563356</v>
      </c>
      <c r="O41" s="584">
        <f t="shared" si="16"/>
        <v>0.06342678635</v>
      </c>
      <c r="P41" s="584">
        <f t="shared" si="16"/>
        <v>0.06310630387</v>
      </c>
      <c r="Q41" s="584">
        <f t="shared" si="16"/>
        <v>0.06412715813</v>
      </c>
      <c r="R41" s="584">
        <f t="shared" si="16"/>
        <v>0.06393674103</v>
      </c>
      <c r="S41" s="584">
        <f t="shared" si="16"/>
        <v>0.06324341891</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0.06875451823</v>
      </c>
      <c r="C42" s="584">
        <f t="shared" si="17"/>
        <v>0.06945124623</v>
      </c>
      <c r="D42" s="584">
        <f t="shared" si="17"/>
        <v>0.06875920034</v>
      </c>
      <c r="E42" s="584">
        <f t="shared" si="17"/>
        <v>0.06927603668</v>
      </c>
      <c r="F42" s="584">
        <f t="shared" si="17"/>
        <v>0.06904059559</v>
      </c>
      <c r="G42" s="584">
        <f t="shared" si="17"/>
        <v>0.06951744665</v>
      </c>
      <c r="H42" s="584">
        <f t="shared" si="17"/>
        <v>0.06935824328</v>
      </c>
      <c r="I42" s="584">
        <f t="shared" si="17"/>
        <v>0.06966375627</v>
      </c>
      <c r="J42" s="584">
        <f t="shared" si="17"/>
        <v>0.06834797666</v>
      </c>
      <c r="K42" s="584">
        <f t="shared" si="17"/>
        <v>0.0690401289</v>
      </c>
      <c r="L42" s="584">
        <f t="shared" si="17"/>
        <v>0.0689211859</v>
      </c>
      <c r="M42" s="584">
        <f t="shared" si="17"/>
        <v>0.06887946947</v>
      </c>
      <c r="N42" s="584">
        <f t="shared" si="17"/>
        <v>0.06889254233</v>
      </c>
      <c r="O42" s="584">
        <f t="shared" si="17"/>
        <v>0.06863757297</v>
      </c>
      <c r="P42" s="584">
        <f t="shared" si="17"/>
        <v>0.06883070936</v>
      </c>
      <c r="Q42" s="584">
        <f t="shared" si="17"/>
        <v>0.07012182489</v>
      </c>
      <c r="R42" s="584">
        <f t="shared" si="17"/>
        <v>0.07022818146</v>
      </c>
      <c r="S42" s="584">
        <f t="shared" si="17"/>
        <v>0.06996638554</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0.03514006874</v>
      </c>
      <c r="C43" s="584">
        <f t="shared" si="18"/>
        <v>0.0378556439</v>
      </c>
      <c r="D43" s="584">
        <f t="shared" si="18"/>
        <v>0.03752307523</v>
      </c>
      <c r="E43" s="584">
        <f t="shared" si="18"/>
        <v>0.03934673469</v>
      </c>
      <c r="F43" s="584">
        <f t="shared" si="18"/>
        <v>0.03619591933</v>
      </c>
      <c r="G43" s="584">
        <f t="shared" si="18"/>
        <v>0.03690097614</v>
      </c>
      <c r="H43" s="584">
        <f t="shared" si="18"/>
        <v>0.03566563963</v>
      </c>
      <c r="I43" s="584">
        <f t="shared" si="18"/>
        <v>0.03571718218</v>
      </c>
      <c r="J43" s="584">
        <f t="shared" si="18"/>
        <v>0.03595614433</v>
      </c>
      <c r="K43" s="584">
        <f t="shared" si="18"/>
        <v>0.03654221019</v>
      </c>
      <c r="L43" s="584">
        <f t="shared" si="18"/>
        <v>0.03788781563</v>
      </c>
      <c r="M43" s="584">
        <f t="shared" si="18"/>
        <v>0.03849844115</v>
      </c>
      <c r="N43" s="584">
        <f t="shared" si="18"/>
        <v>0.04042302358</v>
      </c>
      <c r="O43" s="584">
        <f t="shared" si="18"/>
        <v>0.04167303035</v>
      </c>
      <c r="P43" s="584">
        <f t="shared" si="18"/>
        <v>0.04311451276</v>
      </c>
      <c r="Q43" s="584">
        <f t="shared" si="18"/>
        <v>0.04296734335</v>
      </c>
      <c r="R43" s="584">
        <f t="shared" si="18"/>
        <v>0.04172523758</v>
      </c>
      <c r="S43" s="584">
        <f t="shared" si="18"/>
        <v>0.04050922105</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598.302617</v>
      </c>
      <c r="D2" s="588">
        <f>Aggregation!E15</f>
        <v>601.621159</v>
      </c>
      <c r="E2" s="588">
        <f>Aggregation!F15</f>
        <v>621.062782</v>
      </c>
      <c r="F2" s="588">
        <f>Aggregation!G15</f>
        <v>616.792479</v>
      </c>
      <c r="G2" s="588">
        <f>Aggregation!H15</f>
        <v>631.453502</v>
      </c>
      <c r="H2" s="588">
        <f>Aggregation!I15</f>
        <v>649.933631</v>
      </c>
      <c r="I2" s="588">
        <f>Aggregation!J15</f>
        <v>644.483876</v>
      </c>
      <c r="J2" s="588">
        <f>Aggregation!K15</f>
        <v>668.63923</v>
      </c>
      <c r="K2" s="588">
        <f>Aggregation!L15</f>
        <v>648.233069</v>
      </c>
      <c r="L2" s="588">
        <f>Aggregation!M15</f>
        <v>618.914553</v>
      </c>
      <c r="M2" s="588">
        <f>Aggregation!N15</f>
        <v>659.674439</v>
      </c>
      <c r="N2" s="588">
        <f>Aggregation!O15</f>
        <v>635.448876</v>
      </c>
      <c r="O2" s="588">
        <f>Aggregation!P15</f>
        <v>621.036074</v>
      </c>
      <c r="P2" s="588">
        <f>Aggregation!Q15</f>
        <v>624.272859</v>
      </c>
      <c r="Q2" s="588">
        <f>Aggregation!R15</f>
        <v>634.953756</v>
      </c>
      <c r="R2" s="588">
        <f>Aggregation!S15</f>
        <v>646.332348</v>
      </c>
      <c r="S2" s="588">
        <f>Aggregation!T15</f>
        <v>646.373921</v>
      </c>
      <c r="T2" s="588">
        <f>Aggregation!U15</f>
        <v>628.579178</v>
      </c>
      <c r="U2" s="588">
        <f>Aggregation!V15</f>
        <v>652.777506</v>
      </c>
      <c r="V2" s="588">
        <f>Aggregation!W15</f>
        <v>654.2536189</v>
      </c>
      <c r="W2" s="588">
        <f>Aggregation!X15</f>
        <v>654.2536189</v>
      </c>
      <c r="X2" s="588">
        <f>Aggregation!Y15</f>
        <v>660.500774</v>
      </c>
      <c r="Y2" s="588">
        <f>Aggregation!Z15</f>
        <v>666.7479291</v>
      </c>
      <c r="Z2" s="588">
        <f>Aggregation!AA15</f>
        <v>672.9950841</v>
      </c>
      <c r="AA2" s="588">
        <f>Aggregation!AB15</f>
        <v>679.2422392</v>
      </c>
      <c r="AB2" s="588">
        <f>Aggregation!AC15</f>
        <v>685.4893943</v>
      </c>
      <c r="AC2" s="588">
        <f>Aggregation!AD15</f>
        <v>691.7365494</v>
      </c>
      <c r="AD2" s="588">
        <f>Aggregation!AE15</f>
        <v>697.9837045</v>
      </c>
      <c r="AE2" s="588">
        <f>Aggregation!AF15</f>
        <v>704.2308595</v>
      </c>
      <c r="AF2" s="588">
        <f>Aggregation!AG15</f>
        <v>710.4780146</v>
      </c>
      <c r="AG2" s="588">
        <f>Aggregation!AH15</f>
        <v>716.7251697</v>
      </c>
      <c r="AH2" s="588">
        <f>Aggregation!AI15</f>
        <v>722.9723248</v>
      </c>
      <c r="AI2" s="588">
        <f>Aggregation!AJ15</f>
        <v>729.2194799</v>
      </c>
      <c r="AJ2" s="588">
        <f>Aggregation!AK15</f>
        <v>735.4666349</v>
      </c>
      <c r="AK2" s="588">
        <f>Aggregation!AL15</f>
        <v>741.71379</v>
      </c>
      <c r="AL2" s="588">
        <f>Aggregation!AM15</f>
        <v>747.9609451</v>
      </c>
      <c r="AM2" s="588">
        <f>Aggregation!AN15</f>
        <v>754.2081002</v>
      </c>
      <c r="AN2" s="588">
        <f>Aggregation!AO15</f>
        <v>760.4552553</v>
      </c>
      <c r="AO2" s="588">
        <f>Aggregation!AP15</f>
        <v>766.7024103</v>
      </c>
      <c r="AP2" s="588">
        <f>Aggregation!AQ15</f>
        <v>772.9495654</v>
      </c>
      <c r="AQ2" s="588">
        <f>Aggregation!AR15</f>
        <v>779.1967205</v>
      </c>
      <c r="AR2" s="588">
        <f>Aggregation!AS15</f>
        <v>785.4438756</v>
      </c>
      <c r="AS2" s="588">
        <f>Aggregation!AT15</f>
        <v>791.6910307</v>
      </c>
      <c r="AT2" s="588">
        <f>Aggregation!AU15</f>
        <v>797.9381857</v>
      </c>
      <c r="AU2" s="588">
        <f>Aggregation!AV15</f>
        <v>804.1853408</v>
      </c>
      <c r="AV2" s="588">
        <f>Aggregation!AW15</f>
        <v>810.4324959</v>
      </c>
      <c r="AW2" s="588">
        <f>Aggregation!AX15</f>
        <v>816.679651</v>
      </c>
      <c r="AX2" s="588">
        <f>Aggregation!AY15</f>
        <v>822.9268061</v>
      </c>
      <c r="AY2" s="588">
        <f>Aggregation!AZ15</f>
        <v>829.1739611</v>
      </c>
      <c r="AZ2" s="588">
        <f>Aggregation!BA15</f>
        <v>835.4211162</v>
      </c>
      <c r="BA2" s="588">
        <f>Aggregation!BB15</f>
        <v>841.6682713</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118046.0375</v>
      </c>
      <c r="D3" s="52">
        <f t="shared" ref="D3:R3" si="1">C3+($S$3-$C$3)/($S$1-$C$1)</f>
        <v>118638.8215</v>
      </c>
      <c r="E3" s="52">
        <f t="shared" si="1"/>
        <v>119231.6054</v>
      </c>
      <c r="F3" s="52">
        <f t="shared" si="1"/>
        <v>119824.3894</v>
      </c>
      <c r="G3" s="52">
        <f t="shared" si="1"/>
        <v>120417.1733</v>
      </c>
      <c r="H3" s="52">
        <f t="shared" si="1"/>
        <v>121009.9573</v>
      </c>
      <c r="I3" s="52">
        <f t="shared" si="1"/>
        <v>121602.7412</v>
      </c>
      <c r="J3" s="52">
        <f t="shared" si="1"/>
        <v>122195.5252</v>
      </c>
      <c r="K3" s="52">
        <f t="shared" si="1"/>
        <v>122788.3091</v>
      </c>
      <c r="L3" s="52">
        <f t="shared" si="1"/>
        <v>123381.093</v>
      </c>
      <c r="M3" s="52">
        <f t="shared" si="1"/>
        <v>123973.877</v>
      </c>
      <c r="N3" s="52">
        <f t="shared" si="1"/>
        <v>124566.6609</v>
      </c>
      <c r="O3" s="52">
        <f t="shared" si="1"/>
        <v>125159.4449</v>
      </c>
      <c r="P3" s="52">
        <f t="shared" si="1"/>
        <v>125752.2288</v>
      </c>
      <c r="Q3" s="52">
        <f t="shared" si="1"/>
        <v>126345.0128</v>
      </c>
      <c r="R3" s="52">
        <f t="shared" si="1"/>
        <v>126937.7967</v>
      </c>
      <c r="S3" s="589">
        <f t="shared" ref="S3:V3" si="2">T3</f>
        <v>127530.5806</v>
      </c>
      <c r="T3" s="589">
        <f t="shared" si="2"/>
        <v>127530.5806</v>
      </c>
      <c r="U3" s="589">
        <f t="shared" si="2"/>
        <v>127530.5806</v>
      </c>
      <c r="V3" s="589">
        <f t="shared" si="2"/>
        <v>127530.5806</v>
      </c>
      <c r="W3" s="590">
        <v>127530.580645161</v>
      </c>
      <c r="X3" s="175">
        <f t="shared" ref="X3:AZ3" si="3">$W$3+(Y$1-$W$1)/($BA$1-$W$1)*($BA$3-$W$3)</f>
        <v>129642.2873</v>
      </c>
      <c r="Y3" s="175">
        <f t="shared" si="3"/>
        <v>130698.1406</v>
      </c>
      <c r="Z3" s="175">
        <f t="shared" si="3"/>
        <v>131753.9939</v>
      </c>
      <c r="AA3" s="175">
        <f t="shared" si="3"/>
        <v>132809.8472</v>
      </c>
      <c r="AB3" s="175">
        <f t="shared" si="3"/>
        <v>133865.7005</v>
      </c>
      <c r="AC3" s="175">
        <f t="shared" si="3"/>
        <v>134921.5538</v>
      </c>
      <c r="AD3" s="175">
        <f t="shared" si="3"/>
        <v>135977.4071</v>
      </c>
      <c r="AE3" s="175">
        <f t="shared" si="3"/>
        <v>137033.2604</v>
      </c>
      <c r="AF3" s="175">
        <f t="shared" si="3"/>
        <v>138089.1137</v>
      </c>
      <c r="AG3" s="175">
        <f t="shared" si="3"/>
        <v>139144.967</v>
      </c>
      <c r="AH3" s="175">
        <f t="shared" si="3"/>
        <v>140200.8203</v>
      </c>
      <c r="AI3" s="175">
        <f t="shared" si="3"/>
        <v>141256.6736</v>
      </c>
      <c r="AJ3" s="175">
        <f t="shared" si="3"/>
        <v>142312.5269</v>
      </c>
      <c r="AK3" s="175">
        <f t="shared" si="3"/>
        <v>143368.3802</v>
      </c>
      <c r="AL3" s="175">
        <f t="shared" si="3"/>
        <v>144424.2335</v>
      </c>
      <c r="AM3" s="175">
        <f t="shared" si="3"/>
        <v>145480.0869</v>
      </c>
      <c r="AN3" s="175">
        <f t="shared" si="3"/>
        <v>146535.9402</v>
      </c>
      <c r="AO3" s="175">
        <f t="shared" si="3"/>
        <v>147591.7935</v>
      </c>
      <c r="AP3" s="175">
        <f t="shared" si="3"/>
        <v>148647.6468</v>
      </c>
      <c r="AQ3" s="175">
        <f t="shared" si="3"/>
        <v>149703.5001</v>
      </c>
      <c r="AR3" s="175">
        <f t="shared" si="3"/>
        <v>150759.3534</v>
      </c>
      <c r="AS3" s="175">
        <f t="shared" si="3"/>
        <v>151815.2067</v>
      </c>
      <c r="AT3" s="175">
        <f t="shared" si="3"/>
        <v>152871.06</v>
      </c>
      <c r="AU3" s="175">
        <f t="shared" si="3"/>
        <v>153926.9133</v>
      </c>
      <c r="AV3" s="175">
        <f t="shared" si="3"/>
        <v>154982.7666</v>
      </c>
      <c r="AW3" s="175">
        <f t="shared" si="3"/>
        <v>156038.6199</v>
      </c>
      <c r="AX3" s="175">
        <f t="shared" si="3"/>
        <v>157094.4732</v>
      </c>
      <c r="AY3" s="175">
        <f t="shared" si="3"/>
        <v>158150.3265</v>
      </c>
      <c r="AZ3" s="175">
        <f t="shared" si="3"/>
        <v>159206.1798</v>
      </c>
      <c r="BA3" s="304">
        <f>Inputs!H20</f>
        <v>159206.1798</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345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7757574.0</v>
      </c>
      <c r="D7" s="171">
        <v>8011207.0</v>
      </c>
      <c r="E7" s="171">
        <v>8147000.0</v>
      </c>
      <c r="F7" s="171">
        <v>8247286.0</v>
      </c>
      <c r="G7" s="171">
        <v>8391876.0</v>
      </c>
      <c r="H7" s="171">
        <v>8434175.0</v>
      </c>
      <c r="I7" s="171">
        <v>8728142.0</v>
      </c>
      <c r="J7" s="171">
        <v>8730896.0</v>
      </c>
      <c r="K7" s="171">
        <v>8836704.0</v>
      </c>
      <c r="L7" s="171">
        <v>8878591.0</v>
      </c>
      <c r="M7" s="171">
        <v>8879788.0</v>
      </c>
      <c r="N7" s="171">
        <v>8897484.0</v>
      </c>
      <c r="O7" s="171">
        <v>8946843.0</v>
      </c>
      <c r="P7" s="171">
        <v>9006630.0</v>
      </c>
      <c r="Q7" s="171">
        <v>9083895.0</v>
      </c>
      <c r="R7" s="171">
        <v>9184646.0</v>
      </c>
      <c r="S7" s="171">
        <v>9292687.0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16846926.8</v>
      </c>
      <c r="D8" s="596">
        <f>'Inflation GDP Population'!C28*$K$8/'Inflation GDP Population'!$J$28</f>
        <v>17042085</v>
      </c>
      <c r="E8" s="596">
        <f>'Inflation GDP Population'!D28*$K$8/'Inflation GDP Population'!$J$28</f>
        <v>17220658.24</v>
      </c>
      <c r="F8" s="596">
        <f>'Inflation GDP Population'!E28*$K$8/'Inflation GDP Population'!$J$28</f>
        <v>17391599.74</v>
      </c>
      <c r="G8" s="596">
        <f>'Inflation GDP Population'!F28*$K$8/'Inflation GDP Population'!$J$28</f>
        <v>17618331.98</v>
      </c>
      <c r="H8" s="596">
        <f>'Inflation GDP Population'!G28*$K$8/'Inflation GDP Population'!$J$28</f>
        <v>17873234.25</v>
      </c>
      <c r="I8" s="596">
        <f>'Inflation GDP Population'!H28*$K$8/'Inflation GDP Population'!$J$28</f>
        <v>18219584.01</v>
      </c>
      <c r="J8" s="596">
        <f>'Inflation GDP Population'!I28*$K$8/'Inflation GDP Population'!$J$28</f>
        <v>18540679.58</v>
      </c>
      <c r="K8" s="171">
        <v>1.8827544E7</v>
      </c>
      <c r="L8" s="171">
        <v>1.8971479E7</v>
      </c>
      <c r="M8" s="171">
        <v>1.891661E7</v>
      </c>
      <c r="N8" s="171">
        <v>1.9032506E7</v>
      </c>
      <c r="O8" s="171">
        <v>1.9095513E7</v>
      </c>
      <c r="P8" s="171">
        <v>1.9250383E7</v>
      </c>
      <c r="Q8" s="171">
        <v>1.9335932E7</v>
      </c>
      <c r="R8" s="171">
        <v>1.9545884E7</v>
      </c>
      <c r="S8" s="171">
        <v>1.9776077E7</v>
      </c>
      <c r="T8" s="171">
        <v>2.0011714E7</v>
      </c>
      <c r="U8" s="171">
        <v>2.0290953E7</v>
      </c>
      <c r="V8" s="171">
        <v>2.0648499E7</v>
      </c>
      <c r="W8" s="597">
        <f>'Inflation GDP Population'!V28*10^6*($V$8/('Inflation GDP Population'!$U$28*10^6))</f>
        <v>20802328.21</v>
      </c>
      <c r="X8" s="597">
        <f>'Inflation GDP Population'!W28*10^6*($V$8/('Inflation GDP Population'!$U$28*10^6))</f>
        <v>20978290.97</v>
      </c>
      <c r="Y8" s="597">
        <f>'Inflation GDP Population'!X28*10^6*($V$8/('Inflation GDP Population'!$U$28*10^6))</f>
        <v>21154253.74</v>
      </c>
      <c r="Z8" s="597">
        <f>'Inflation GDP Population'!Y28*10^6*($V$8/('Inflation GDP Population'!$U$28*10^6))</f>
        <v>21330216.5</v>
      </c>
      <c r="AA8" s="597">
        <f>'Inflation GDP Population'!Z28*10^6*($V$8/('Inflation GDP Population'!$U$28*10^6))</f>
        <v>21506179.27</v>
      </c>
      <c r="AB8" s="597">
        <f>'Inflation GDP Population'!AA28*10^6*($V$8/('Inflation GDP Population'!$U$28*10^6))</f>
        <v>21682142.03</v>
      </c>
      <c r="AC8" s="597">
        <f>'Inflation GDP Population'!AB28*10^6*($V$8/('Inflation GDP Population'!$U$28*10^6))</f>
        <v>21858104.8</v>
      </c>
      <c r="AD8" s="597">
        <f>'Inflation GDP Population'!AC28*10^6*($V$8/('Inflation GDP Population'!$U$28*10^6))</f>
        <v>22034067.56</v>
      </c>
      <c r="AE8" s="597">
        <f>'Inflation GDP Population'!AD28*10^6*($V$8/('Inflation GDP Population'!$U$28*10^6))</f>
        <v>22210030.33</v>
      </c>
      <c r="AF8" s="597">
        <f>'Inflation GDP Population'!AE28*10^6*($V$8/('Inflation GDP Population'!$U$28*10^6))</f>
        <v>22385993.09</v>
      </c>
      <c r="AG8" s="597">
        <f>'Inflation GDP Population'!AF28*10^6*($V$8/('Inflation GDP Population'!$U$28*10^6))</f>
        <v>22561955.86</v>
      </c>
      <c r="AH8" s="597">
        <f>'Inflation GDP Population'!AG28*10^6*($V$8/('Inflation GDP Population'!$U$28*10^6))</f>
        <v>22710461.58</v>
      </c>
      <c r="AI8" s="597">
        <f>'Inflation GDP Population'!AH28*10^6*($V$8/('Inflation GDP Population'!$U$28*10^6))</f>
        <v>22858967.31</v>
      </c>
      <c r="AJ8" s="597">
        <f>'Inflation GDP Population'!AI28*10^6*($V$8/('Inflation GDP Population'!$U$28*10^6))</f>
        <v>23007473.03</v>
      </c>
      <c r="AK8" s="597">
        <f>'Inflation GDP Population'!AJ28*10^6*($V$8/('Inflation GDP Population'!$U$28*10^6))</f>
        <v>23155978.76</v>
      </c>
      <c r="AL8" s="597">
        <f>'Inflation GDP Population'!AK28*10^6*($V$8/('Inflation GDP Population'!$U$28*10^6))</f>
        <v>23304484.48</v>
      </c>
      <c r="AM8" s="597">
        <f>'Inflation GDP Population'!AL28*10^6*($V$8/('Inflation GDP Population'!$U$28*10^6))</f>
        <v>23452990.2</v>
      </c>
      <c r="AN8" s="597">
        <f>'Inflation GDP Population'!AM28*10^6*($V$8/('Inflation GDP Population'!$U$28*10^6))</f>
        <v>23601495.93</v>
      </c>
      <c r="AO8" s="597">
        <f>'Inflation GDP Population'!AN28*10^6*($V$8/('Inflation GDP Population'!$U$28*10^6))</f>
        <v>23750001.65</v>
      </c>
      <c r="AP8" s="597">
        <f>'Inflation GDP Population'!AO28*10^6*($V$8/('Inflation GDP Population'!$U$28*10^6))</f>
        <v>23898507.38</v>
      </c>
      <c r="AQ8" s="597">
        <f>'Inflation GDP Population'!AP28*10^6*($V$8/('Inflation GDP Population'!$U$28*10^6))</f>
        <v>24047013.1</v>
      </c>
      <c r="AR8" s="597">
        <f>'Inflation GDP Population'!AQ28*10^6*($V$8/('Inflation GDP Population'!$U$28*10^6))</f>
        <v>24207870.57</v>
      </c>
      <c r="AS8" s="597">
        <f>'Inflation GDP Population'!AR28*10^6*($V$8/('Inflation GDP Population'!$U$28*10^6))</f>
        <v>24368728.03</v>
      </c>
      <c r="AT8" s="597">
        <f>'Inflation GDP Population'!AS28*10^6*($V$8/('Inflation GDP Population'!$U$28*10^6))</f>
        <v>24529585.49</v>
      </c>
      <c r="AU8" s="597">
        <f>'Inflation GDP Population'!AT28*10^6*($V$8/('Inflation GDP Population'!$U$28*10^6))</f>
        <v>24690442.96</v>
      </c>
      <c r="AV8" s="597">
        <f>'Inflation GDP Population'!AU28*10^6*($V$8/('Inflation GDP Population'!$U$28*10^6))</f>
        <v>24851300.42</v>
      </c>
      <c r="AW8" s="597">
        <f>'Inflation GDP Population'!AV28*10^6*($V$8/('Inflation GDP Population'!$U$28*10^6))</f>
        <v>25012157.89</v>
      </c>
      <c r="AX8" s="597">
        <f>'Inflation GDP Population'!AW28*10^6*($V$8/('Inflation GDP Population'!$U$28*10^6))</f>
        <v>25173015.35</v>
      </c>
      <c r="AY8" s="597">
        <f>'Inflation GDP Population'!AX28*10^6*($V$8/('Inflation GDP Population'!$U$28*10^6))</f>
        <v>25333872.81</v>
      </c>
      <c r="AZ8" s="597">
        <f>'Inflation GDP Population'!AY28*10^6*($V$8/('Inflation GDP Population'!$U$28*10^6))</f>
        <v>25494730.28</v>
      </c>
      <c r="BA8" s="597">
        <f>'Inflation GDP Population'!AZ28*10^6*($V$8/('Inflation GDP Population'!$U$28*10^6))</f>
        <v>25655587.74</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0.4604741324</v>
      </c>
      <c r="D9" s="600">
        <f t="shared" si="4"/>
        <v>0.4700837368</v>
      </c>
      <c r="E9" s="600">
        <f t="shared" si="4"/>
        <v>0.4730945755</v>
      </c>
      <c r="F9" s="600">
        <f t="shared" si="4"/>
        <v>0.4742108906</v>
      </c>
      <c r="G9" s="600">
        <f t="shared" si="4"/>
        <v>0.4763150115</v>
      </c>
      <c r="H9" s="600">
        <f t="shared" si="4"/>
        <v>0.4718885726</v>
      </c>
      <c r="I9" s="600">
        <f t="shared" si="4"/>
        <v>0.4790527598</v>
      </c>
      <c r="J9" s="600">
        <f t="shared" si="4"/>
        <v>0.4709048534</v>
      </c>
      <c r="K9" s="600">
        <f t="shared" si="4"/>
        <v>0.4693497994</v>
      </c>
      <c r="L9" s="600">
        <f t="shared" si="4"/>
        <v>0.4679967756</v>
      </c>
      <c r="M9" s="600">
        <f t="shared" si="4"/>
        <v>0.4694175119</v>
      </c>
      <c r="N9" s="600">
        <f t="shared" si="4"/>
        <v>0.467488832</v>
      </c>
      <c r="O9" s="600">
        <f t="shared" si="4"/>
        <v>0.4685311675</v>
      </c>
      <c r="P9" s="600">
        <f t="shared" si="4"/>
        <v>0.4678675744</v>
      </c>
      <c r="Q9" s="600">
        <f t="shared" si="4"/>
        <v>0.4697934912</v>
      </c>
      <c r="R9" s="600">
        <f t="shared" si="4"/>
        <v>0.4699017962</v>
      </c>
      <c r="S9" s="600">
        <f t="shared" si="4"/>
        <v>0.469895369</v>
      </c>
      <c r="T9" s="600">
        <f t="shared" ref="T9:V9" si="5">average($K$9:$S$9)</f>
        <v>0.468915813</v>
      </c>
      <c r="U9" s="600">
        <f t="shared" si="5"/>
        <v>0.468915813</v>
      </c>
      <c r="V9" s="600">
        <f t="shared" si="5"/>
        <v>0.468915813</v>
      </c>
      <c r="W9" s="600">
        <f t="shared" ref="W9:BA9" si="6">U9</f>
        <v>0.468915813</v>
      </c>
      <c r="X9" s="600">
        <f t="shared" si="6"/>
        <v>0.468915813</v>
      </c>
      <c r="Y9" s="600">
        <f t="shared" si="6"/>
        <v>0.468915813</v>
      </c>
      <c r="Z9" s="600">
        <f t="shared" si="6"/>
        <v>0.468915813</v>
      </c>
      <c r="AA9" s="600">
        <f t="shared" si="6"/>
        <v>0.468915813</v>
      </c>
      <c r="AB9" s="600">
        <f t="shared" si="6"/>
        <v>0.468915813</v>
      </c>
      <c r="AC9" s="600">
        <f t="shared" si="6"/>
        <v>0.468915813</v>
      </c>
      <c r="AD9" s="600">
        <f t="shared" si="6"/>
        <v>0.468915813</v>
      </c>
      <c r="AE9" s="600">
        <f t="shared" si="6"/>
        <v>0.468915813</v>
      </c>
      <c r="AF9" s="600">
        <f t="shared" si="6"/>
        <v>0.468915813</v>
      </c>
      <c r="AG9" s="600">
        <f t="shared" si="6"/>
        <v>0.468915813</v>
      </c>
      <c r="AH9" s="600">
        <f t="shared" si="6"/>
        <v>0.468915813</v>
      </c>
      <c r="AI9" s="600">
        <f t="shared" si="6"/>
        <v>0.468915813</v>
      </c>
      <c r="AJ9" s="600">
        <f t="shared" si="6"/>
        <v>0.468915813</v>
      </c>
      <c r="AK9" s="600">
        <f t="shared" si="6"/>
        <v>0.468915813</v>
      </c>
      <c r="AL9" s="600">
        <f t="shared" si="6"/>
        <v>0.468915813</v>
      </c>
      <c r="AM9" s="600">
        <f t="shared" si="6"/>
        <v>0.468915813</v>
      </c>
      <c r="AN9" s="600">
        <f t="shared" si="6"/>
        <v>0.468915813</v>
      </c>
      <c r="AO9" s="600">
        <f t="shared" si="6"/>
        <v>0.468915813</v>
      </c>
      <c r="AP9" s="600">
        <f t="shared" si="6"/>
        <v>0.468915813</v>
      </c>
      <c r="AQ9" s="600">
        <f t="shared" si="6"/>
        <v>0.468915813</v>
      </c>
      <c r="AR9" s="600">
        <f t="shared" si="6"/>
        <v>0.468915813</v>
      </c>
      <c r="AS9" s="600">
        <f t="shared" si="6"/>
        <v>0.468915813</v>
      </c>
      <c r="AT9" s="600">
        <f t="shared" si="6"/>
        <v>0.468915813</v>
      </c>
      <c r="AU9" s="600">
        <f t="shared" si="6"/>
        <v>0.468915813</v>
      </c>
      <c r="AV9" s="600">
        <f t="shared" si="6"/>
        <v>0.468915813</v>
      </c>
      <c r="AW9" s="600">
        <f t="shared" si="6"/>
        <v>0.468915813</v>
      </c>
      <c r="AX9" s="600">
        <f t="shared" si="6"/>
        <v>0.468915813</v>
      </c>
      <c r="AY9" s="600">
        <f t="shared" si="6"/>
        <v>0.468915813</v>
      </c>
      <c r="AZ9" s="600">
        <f t="shared" si="6"/>
        <v>0.468915813</v>
      </c>
      <c r="BA9" s="600">
        <f t="shared" si="6"/>
        <v>0.468915813</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0.08578398968</v>
      </c>
      <c r="Y10" s="253">
        <f>$W$4*Y$12*Model!Y677/10^9</f>
        <v>0.08578398968</v>
      </c>
      <c r="Z10" s="253">
        <f>$W$4*Z$12*Model!Z677/10^9</f>
        <v>0.08578398968</v>
      </c>
      <c r="AA10" s="253">
        <f>$W$4*AA$12*Model!AA677/10^9</f>
        <v>0.08578398968</v>
      </c>
      <c r="AB10" s="253">
        <f>$W$4*AB$12*Model!AB677/10^9</f>
        <v>0.08578398968</v>
      </c>
      <c r="AC10" s="253">
        <f>$W$4*AC$12*Model!AC677/10^9</f>
        <v>0.08578398968</v>
      </c>
      <c r="AD10" s="253">
        <f>$W$4*AD$12*Model!AD677/10^9</f>
        <v>0.08578398968</v>
      </c>
      <c r="AE10" s="253">
        <f>$W$4*AE$12*Model!AE677/10^9</f>
        <v>0.08677660692</v>
      </c>
      <c r="AF10" s="253">
        <f>$W$4*AF$12*Model!AF677/10^9</f>
        <v>0.08578398968</v>
      </c>
      <c r="AG10" s="253">
        <f>$W$4*AG$12*Model!AG677/10^9</f>
        <v>0.08578398968</v>
      </c>
      <c r="AH10" s="253">
        <f>$W$4*AH$12*Model!AH677/10^9</f>
        <v>0.08578398968</v>
      </c>
      <c r="AI10" s="253">
        <f>$W$4*AI$12*Model!AI677/10^9</f>
        <v>0.1006732483</v>
      </c>
      <c r="AJ10" s="253">
        <f>$W$4*AJ$12*Model!AJ677/10^9</f>
        <v>0.08578398968</v>
      </c>
      <c r="AK10" s="253">
        <f>$W$4*AK$12*Model!AK677/10^9</f>
        <v>0.08578398968</v>
      </c>
      <c r="AL10" s="253">
        <f>$W$4*AL$12*Model!AL677/10^9</f>
        <v>0.08578398968</v>
      </c>
      <c r="AM10" s="253">
        <f>$W$4*AM$12*Model!AM677/10^9</f>
        <v>0.08578398968</v>
      </c>
      <c r="AN10" s="253">
        <f>$W$4*AN$12*Model!AN677/10^9</f>
        <v>0.08578398968</v>
      </c>
      <c r="AO10" s="253">
        <f>$W$4*AO$12*Model!AO677/10^9</f>
        <v>0.08578398968</v>
      </c>
      <c r="AP10" s="253">
        <f>$W$4*AP$12*Model!AP677/10^9</f>
        <v>0.08578398968</v>
      </c>
      <c r="AQ10" s="253">
        <f>$W$4*AQ$12*Model!AQ677/10^9</f>
        <v>0.08578398968</v>
      </c>
      <c r="AR10" s="253">
        <f>$W$4*AR$12*Model!AR677/10^9</f>
        <v>0.08578398968</v>
      </c>
      <c r="AS10" s="253">
        <f>$W$4*AS$12*Model!AS677/10^9</f>
        <v>0.08578398968</v>
      </c>
      <c r="AT10" s="253">
        <f>$W$4*AT$12*Model!AT677/10^9</f>
        <v>0.08578398968</v>
      </c>
      <c r="AU10" s="253">
        <f>$W$4*AU$12*Model!AU677/10^9</f>
        <v>0.2004864265</v>
      </c>
      <c r="AV10" s="253">
        <f>$W$4*AV$12*Model!AV677/10^9</f>
        <v>0.08578398968</v>
      </c>
      <c r="AW10" s="253">
        <f>$W$4*AW$12*Model!AW677/10^9</f>
        <v>0.08578398968</v>
      </c>
      <c r="AX10" s="253">
        <f>$W$4*AX$12*Model!AX677/10^9</f>
        <v>0.08578398968</v>
      </c>
      <c r="AY10" s="253">
        <f>$W$4*AY$12*Model!AY677/10^9</f>
        <v>0.08578398968</v>
      </c>
      <c r="AZ10" s="253">
        <f>$W$4*AZ$12*Model!AZ677/10^9</f>
        <v>0.1715679794</v>
      </c>
      <c r="BA10" s="253">
        <f>$W$4*BA$12*Model!BA677/10^9</f>
        <v>0.1715679794</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64985.0</v>
      </c>
      <c r="D28" s="617">
        <v>64749.0</v>
      </c>
      <c r="E28" s="617">
        <v>67437.0</v>
      </c>
      <c r="F28" s="617">
        <v>65479.0</v>
      </c>
      <c r="G28" s="617">
        <v>66109.0</v>
      </c>
      <c r="H28" s="617">
        <v>70240.0</v>
      </c>
      <c r="I28" s="617">
        <v>70182.0</v>
      </c>
      <c r="J28" s="617">
        <v>72490.0</v>
      </c>
      <c r="K28" s="617">
        <v>69810.0</v>
      </c>
      <c r="L28" s="617">
        <v>66506.0</v>
      </c>
      <c r="M28" s="617">
        <v>70107.0</v>
      </c>
      <c r="N28" s="617">
        <v>69786.0</v>
      </c>
      <c r="O28" s="617">
        <v>68837.0</v>
      </c>
      <c r="P28" s="617">
        <v>74169.0</v>
      </c>
      <c r="Q28" s="617">
        <v>72113.0</v>
      </c>
      <c r="R28" s="617">
        <v>74450.0</v>
      </c>
      <c r="S28" s="617">
        <v>70911.0</v>
      </c>
    </row>
    <row r="29">
      <c r="A29" s="447" t="s">
        <v>776</v>
      </c>
      <c r="B29" s="560" t="s">
        <v>775</v>
      </c>
      <c r="C29" s="618">
        <v>2.880866E8</v>
      </c>
      <c r="D29" s="618">
        <v>2.79511776E8</v>
      </c>
      <c r="E29" s="618">
        <v>2.91223724E8</v>
      </c>
      <c r="F29" s="618">
        <v>2.88619519E8</v>
      </c>
      <c r="G29" s="618">
        <v>2.9884353E8</v>
      </c>
      <c r="H29" s="618">
        <v>3.01240541E8</v>
      </c>
      <c r="I29" s="618">
        <v>3.0361031E8</v>
      </c>
      <c r="J29" s="618">
        <v>3.07845141E8</v>
      </c>
      <c r="K29" s="618">
        <v>3.01484273E8</v>
      </c>
      <c r="L29" s="618">
        <v>2.89402774E8</v>
      </c>
      <c r="M29" s="618">
        <v>3.1118298E8</v>
      </c>
      <c r="N29" s="618">
        <v>3.00620126E8</v>
      </c>
      <c r="O29" s="618">
        <v>2.94113864E8</v>
      </c>
      <c r="P29" s="618">
        <v>2.95762756E8</v>
      </c>
      <c r="Q29" s="618">
        <v>3.04539814E8</v>
      </c>
      <c r="R29" s="618">
        <v>3.03777755E8</v>
      </c>
      <c r="S29" s="618">
        <v>3.05394723E8</v>
      </c>
    </row>
    <row r="30">
      <c r="A30" s="560" t="s">
        <v>777</v>
      </c>
      <c r="B30" s="560"/>
      <c r="C30" s="619">
        <f t="shared" ref="C30:S30" si="12">sum(C33:C38)*10^9/C7</f>
        <v>887.4546931</v>
      </c>
      <c r="D30" s="619">
        <f t="shared" si="12"/>
        <v>877.9054332</v>
      </c>
      <c r="E30" s="619">
        <f t="shared" si="12"/>
        <v>866.164933</v>
      </c>
      <c r="F30" s="619">
        <f t="shared" si="12"/>
        <v>836.616155</v>
      </c>
      <c r="G30" s="619">
        <f t="shared" si="12"/>
        <v>855.7768803</v>
      </c>
      <c r="H30" s="619">
        <f t="shared" si="12"/>
        <v>830.1464808</v>
      </c>
      <c r="I30" s="619">
        <f t="shared" si="12"/>
        <v>996.6585417</v>
      </c>
      <c r="J30" s="619">
        <f t="shared" si="12"/>
        <v>847.8544654</v>
      </c>
      <c r="K30" s="619">
        <f t="shared" si="12"/>
        <v>828.4903396</v>
      </c>
      <c r="L30" s="619">
        <f t="shared" si="12"/>
        <v>781.3051553</v>
      </c>
      <c r="M30" s="619">
        <f t="shared" si="12"/>
        <v>842.6661698</v>
      </c>
      <c r="N30" s="619">
        <f t="shared" si="12"/>
        <v>844.6350604</v>
      </c>
      <c r="O30" s="619">
        <f t="shared" si="12"/>
        <v>837.0742508</v>
      </c>
      <c r="P30" s="619">
        <f t="shared" si="12"/>
        <v>854.8123056</v>
      </c>
      <c r="Q30" s="619">
        <f t="shared" si="12"/>
        <v>837.9060053</v>
      </c>
      <c r="R30" s="619">
        <f t="shared" si="12"/>
        <v>853.0405637</v>
      </c>
      <c r="S30" s="619">
        <f t="shared" si="12"/>
        <v>899.3260043</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105.9397623</v>
      </c>
      <c r="D31" s="621">
        <f t="shared" si="13"/>
        <v>108.6207069</v>
      </c>
      <c r="E31" s="621">
        <f t="shared" si="13"/>
        <v>104.6405639</v>
      </c>
      <c r="F31" s="621">
        <f t="shared" si="13"/>
        <v>105.3744361</v>
      </c>
      <c r="G31" s="621">
        <f t="shared" si="13"/>
        <v>108.6323112</v>
      </c>
      <c r="H31" s="621">
        <f t="shared" si="13"/>
        <v>99.68110329</v>
      </c>
      <c r="I31" s="621">
        <f t="shared" si="13"/>
        <v>123.948837</v>
      </c>
      <c r="J31" s="621">
        <f t="shared" si="13"/>
        <v>102.1179357</v>
      </c>
      <c r="K31" s="621">
        <f t="shared" si="13"/>
        <v>104.8721372</v>
      </c>
      <c r="L31" s="621">
        <f t="shared" si="13"/>
        <v>104.3047081</v>
      </c>
      <c r="M31" s="621">
        <f t="shared" si="13"/>
        <v>106.7325223</v>
      </c>
      <c r="N31" s="621">
        <f t="shared" si="13"/>
        <v>107.6881744</v>
      </c>
      <c r="O31" s="621">
        <f t="shared" si="13"/>
        <v>108.7957334</v>
      </c>
      <c r="P31" s="621">
        <f t="shared" si="13"/>
        <v>103.8031813</v>
      </c>
      <c r="Q31" s="621">
        <f t="shared" si="13"/>
        <v>105.5489325</v>
      </c>
      <c r="R31" s="621">
        <f t="shared" si="13"/>
        <v>105.2367441</v>
      </c>
      <c r="S31" s="621">
        <f t="shared" si="13"/>
        <v>117.8541421</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2.389731231</v>
      </c>
      <c r="D32" s="621">
        <f t="shared" si="14"/>
        <v>2.516202449</v>
      </c>
      <c r="E32" s="621">
        <f t="shared" si="14"/>
        <v>2.423101254</v>
      </c>
      <c r="F32" s="621">
        <f t="shared" si="14"/>
        <v>2.390625806</v>
      </c>
      <c r="G32" s="621">
        <f t="shared" si="14"/>
        <v>2.403121615</v>
      </c>
      <c r="H32" s="621">
        <f t="shared" si="14"/>
        <v>2.324255783</v>
      </c>
      <c r="I32" s="621">
        <f t="shared" si="14"/>
        <v>2.865178484</v>
      </c>
      <c r="J32" s="621">
        <f t="shared" si="14"/>
        <v>2.404627579</v>
      </c>
      <c r="K32" s="621">
        <f t="shared" si="14"/>
        <v>2.428360135</v>
      </c>
      <c r="L32" s="621">
        <f t="shared" si="14"/>
        <v>2.396966976</v>
      </c>
      <c r="M32" s="621">
        <f t="shared" si="14"/>
        <v>2.404597109</v>
      </c>
      <c r="N32" s="621">
        <f t="shared" si="14"/>
        <v>2.499874854</v>
      </c>
      <c r="O32" s="621">
        <f t="shared" si="14"/>
        <v>2.546351199</v>
      </c>
      <c r="P32" s="621">
        <f t="shared" si="14"/>
        <v>2.603092512</v>
      </c>
      <c r="Q32" s="621">
        <f t="shared" si="14"/>
        <v>2.499328437</v>
      </c>
      <c r="R32" s="621">
        <f t="shared" si="14"/>
        <v>2.579147246</v>
      </c>
      <c r="S32" s="621">
        <f t="shared" si="14"/>
        <v>2.736509324</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0.526311511966533</v>
      </c>
      <c r="D33" s="571">
        <v>0.816702824384528</v>
      </c>
      <c r="E33" s="571">
        <v>0.73022971223248</v>
      </c>
      <c r="F33" s="571">
        <v>0.744944046768731</v>
      </c>
      <c r="G33" s="571">
        <v>0.841238696306913</v>
      </c>
      <c r="H33" s="571">
        <v>0.63765685105029</v>
      </c>
      <c r="I33" s="571">
        <v>0.854599365771793</v>
      </c>
      <c r="J33" s="571">
        <v>0.833359729286593</v>
      </c>
      <c r="K33" s="571">
        <v>0.736636577159638</v>
      </c>
      <c r="L33" s="571">
        <v>0.660466601924002</v>
      </c>
      <c r="M33" s="571">
        <v>0.889230399440058</v>
      </c>
      <c r="N33" s="571">
        <v>0.987347319137282</v>
      </c>
      <c r="O33" s="571">
        <v>1.04740596003531</v>
      </c>
      <c r="P33" s="571">
        <v>1.21723030228751</v>
      </c>
      <c r="Q33" s="571">
        <v>1.05724591694549</v>
      </c>
      <c r="R33" s="571">
        <v>1.03799161944528</v>
      </c>
      <c r="S33" s="571">
        <v>1.07781845618042</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1.78233436604117</v>
      </c>
      <c r="D34" s="571">
        <v>1.81520780056495</v>
      </c>
      <c r="E34" s="571">
        <v>1.76300092783801</v>
      </c>
      <c r="F34" s="571">
        <v>1.66481514799784</v>
      </c>
      <c r="G34" s="571">
        <v>1.820989784027</v>
      </c>
      <c r="H34" s="571">
        <v>1.73647408102448</v>
      </c>
      <c r="I34" s="571">
        <v>2.57486882904034</v>
      </c>
      <c r="J34" s="571">
        <v>1.97548501085756</v>
      </c>
      <c r="K34" s="571">
        <v>2.01126590334887</v>
      </c>
      <c r="L34" s="571">
        <v>1.75911292736413</v>
      </c>
      <c r="M34" s="571">
        <v>1.63537985085616</v>
      </c>
      <c r="N34" s="571">
        <v>1.65502571949686</v>
      </c>
      <c r="O34" s="571">
        <v>1.61594557194718</v>
      </c>
      <c r="P34" s="571">
        <v>1.5411774521984</v>
      </c>
      <c r="Q34" s="571">
        <v>1.69158127385894</v>
      </c>
      <c r="R34" s="571">
        <v>1.87907328481289</v>
      </c>
      <c r="S34" s="571">
        <v>2.20330401866896</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0.277907322421126</v>
      </c>
      <c r="D35" s="571">
        <v>0.303108124262595</v>
      </c>
      <c r="E35" s="571">
        <v>0.238286504119873</v>
      </c>
      <c r="F35" s="571">
        <v>0.301452751023205</v>
      </c>
      <c r="G35" s="571">
        <v>0.301695079216621</v>
      </c>
      <c r="H35" s="571">
        <v>0.218344032510177</v>
      </c>
      <c r="I35" s="571">
        <v>0.511283066920064</v>
      </c>
      <c r="J35" s="571">
        <v>0.340918260763741</v>
      </c>
      <c r="K35" s="571">
        <v>0.375540682899706</v>
      </c>
      <c r="L35" s="571">
        <v>0.420309371008564</v>
      </c>
      <c r="M35" s="571">
        <v>0.390845766641641</v>
      </c>
      <c r="N35" s="571">
        <v>0.547800879832181</v>
      </c>
      <c r="O35" s="571">
        <v>0.554291885136759</v>
      </c>
      <c r="P35" s="571">
        <v>0.670387404005892</v>
      </c>
      <c r="Q35" s="571">
        <v>0.554851504625233</v>
      </c>
      <c r="R35" s="571">
        <v>0.580097600605416</v>
      </c>
      <c r="S35" s="571">
        <v>0.62919387852688</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0.337016020432744</v>
      </c>
      <c r="D36" s="571">
        <v>0.343809298197689</v>
      </c>
      <c r="E36" s="571">
        <v>0.34273122189562</v>
      </c>
      <c r="F36" s="571">
        <v>0.347512863891267</v>
      </c>
      <c r="G36" s="571">
        <v>0.340887376998949</v>
      </c>
      <c r="H36" s="571">
        <v>0.360622686428749</v>
      </c>
      <c r="I36" s="571">
        <v>0.368652606044851</v>
      </c>
      <c r="J36" s="571">
        <v>0.371175839275559</v>
      </c>
      <c r="K36" s="571">
        <v>0.388251775484619</v>
      </c>
      <c r="L36" s="571">
        <v>0.369495624932384</v>
      </c>
      <c r="M36" s="571">
        <v>0.424461832745246</v>
      </c>
      <c r="N36" s="571">
        <v>0.393486978041267</v>
      </c>
      <c r="O36" s="571">
        <v>0.360243853337795</v>
      </c>
      <c r="P36" s="571">
        <v>0.362455295981796</v>
      </c>
      <c r="Q36" s="571">
        <v>0.392787425728789</v>
      </c>
      <c r="R36" s="571">
        <v>0.34509164853435</v>
      </c>
      <c r="S36" s="571">
        <v>0.395898285933224</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0.939699202136065</v>
      </c>
      <c r="D37" s="571">
        <v>0.855773663815457</v>
      </c>
      <c r="E37" s="571">
        <v>1.0196769229139</v>
      </c>
      <c r="F37" s="571">
        <v>0.992777088207599</v>
      </c>
      <c r="G37" s="571">
        <v>0.993301509472696</v>
      </c>
      <c r="H37" s="571">
        <v>1.04524380905233</v>
      </c>
      <c r="I37" s="571">
        <v>0.993533384218049</v>
      </c>
      <c r="J37" s="571">
        <v>0.991376657741681</v>
      </c>
      <c r="K37" s="571">
        <v>0.951419390124102</v>
      </c>
      <c r="L37" s="571">
        <v>0.943097988379584</v>
      </c>
      <c r="M37" s="571">
        <v>1.04389042457471</v>
      </c>
      <c r="N37" s="571">
        <v>1.0003782130067</v>
      </c>
      <c r="O37" s="571">
        <v>0.88160156138021</v>
      </c>
      <c r="P37" s="571">
        <v>0.899059912651191</v>
      </c>
      <c r="Q37" s="571">
        <v>1.07330959029202</v>
      </c>
      <c r="R37" s="571">
        <v>1.00073954631047</v>
      </c>
      <c r="S37" s="571">
        <v>1.08289999894853</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3.02122703026476</v>
      </c>
      <c r="D38" s="571">
        <v>2.89848044090206</v>
      </c>
      <c r="E38" s="571">
        <v>2.96272042016412</v>
      </c>
      <c r="F38" s="571">
        <v>2.84831080429661</v>
      </c>
      <c r="G38" s="571">
        <v>2.88346101725458</v>
      </c>
      <c r="H38" s="571">
        <v>3.00325923498334</v>
      </c>
      <c r="I38" s="571">
        <v>3.39604002532928</v>
      </c>
      <c r="J38" s="571">
        <v>2.89021366267426</v>
      </c>
      <c r="K38" s="571">
        <v>2.85800956869697</v>
      </c>
      <c r="L38" s="571">
        <v>2.78440640641076</v>
      </c>
      <c r="M38" s="571">
        <v>3.09888866800408</v>
      </c>
      <c r="N38" s="571">
        <v>2.93108782667631</v>
      </c>
      <c r="O38" s="571">
        <v>3.02968306971121</v>
      </c>
      <c r="P38" s="571">
        <v>3.0086677889807</v>
      </c>
      <c r="Q38" s="571">
        <v>2.84167446082689</v>
      </c>
      <c r="R38" s="571">
        <v>2.99188190153033</v>
      </c>
      <c r="S38" s="571">
        <v>2.96804043104902</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1.142977368</v>
      </c>
      <c r="D39" s="622">
        <f t="shared" si="15"/>
        <v>1.73735605</v>
      </c>
      <c r="E39" s="622">
        <f t="shared" si="15"/>
        <v>1.543517406</v>
      </c>
      <c r="F39" s="622">
        <f t="shared" si="15"/>
        <v>1.570912987</v>
      </c>
      <c r="G39" s="622">
        <f t="shared" si="15"/>
        <v>1.766139374</v>
      </c>
      <c r="H39" s="622">
        <f t="shared" si="15"/>
        <v>1.35128691</v>
      </c>
      <c r="I39" s="622">
        <f t="shared" si="15"/>
        <v>1.783935795</v>
      </c>
      <c r="J39" s="622">
        <f t="shared" si="15"/>
        <v>1.769698747</v>
      </c>
      <c r="K39" s="622">
        <f t="shared" si="15"/>
        <v>1.569483098</v>
      </c>
      <c r="L39" s="622">
        <f t="shared" si="15"/>
        <v>1.411263146</v>
      </c>
      <c r="M39" s="622">
        <f t="shared" si="15"/>
        <v>1.894327282</v>
      </c>
      <c r="N39" s="622">
        <f t="shared" si="15"/>
        <v>2.112023329</v>
      </c>
      <c r="O39" s="622">
        <f t="shared" si="15"/>
        <v>2.235509679</v>
      </c>
      <c r="P39" s="622">
        <f t="shared" si="15"/>
        <v>2.601655616</v>
      </c>
      <c r="Q39" s="622">
        <f t="shared" si="15"/>
        <v>2.250448201</v>
      </c>
      <c r="R39" s="622">
        <f t="shared" si="15"/>
        <v>2.208954356</v>
      </c>
      <c r="S39" s="622">
        <f t="shared" si="15"/>
        <v>2.293741388</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4.474174647</v>
      </c>
      <c r="D40" s="622">
        <f t="shared" si="16"/>
        <v>4.50625231</v>
      </c>
      <c r="E40" s="622">
        <f t="shared" si="16"/>
        <v>4.230205831</v>
      </c>
      <c r="F40" s="622">
        <f t="shared" si="16"/>
        <v>4.14639971</v>
      </c>
      <c r="G40" s="622">
        <f t="shared" si="16"/>
        <v>4.456472738</v>
      </c>
      <c r="H40" s="622">
        <f t="shared" si="16"/>
        <v>4.14254175</v>
      </c>
      <c r="I40" s="622">
        <f t="shared" si="16"/>
        <v>6.442196257</v>
      </c>
      <c r="J40" s="622">
        <f t="shared" si="16"/>
        <v>4.919047351</v>
      </c>
      <c r="K40" s="622">
        <f t="shared" si="16"/>
        <v>5.085346983</v>
      </c>
      <c r="L40" s="622">
        <f t="shared" si="16"/>
        <v>4.656917338</v>
      </c>
      <c r="M40" s="622">
        <f t="shared" si="16"/>
        <v>4.316467891</v>
      </c>
      <c r="N40" s="622">
        <f t="shared" si="16"/>
        <v>4.71204112</v>
      </c>
      <c r="O40" s="622">
        <f t="shared" si="16"/>
        <v>4.632002325</v>
      </c>
      <c r="P40" s="622">
        <f t="shared" si="16"/>
        <v>4.72690346</v>
      </c>
      <c r="Q40" s="622">
        <f t="shared" si="16"/>
        <v>4.781745215</v>
      </c>
      <c r="R40" s="622">
        <f t="shared" si="16"/>
        <v>5.233371963</v>
      </c>
      <c r="S40" s="622">
        <f t="shared" si="16"/>
        <v>6.027933204</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0.7318891481</v>
      </c>
      <c r="D41" s="622">
        <f t="shared" si="17"/>
        <v>0.7313788401</v>
      </c>
      <c r="E41" s="622">
        <f t="shared" si="17"/>
        <v>0.7244454695</v>
      </c>
      <c r="F41" s="622">
        <f t="shared" si="17"/>
        <v>0.7328234564</v>
      </c>
      <c r="G41" s="622">
        <f t="shared" si="17"/>
        <v>0.7156763251</v>
      </c>
      <c r="H41" s="622">
        <f t="shared" si="17"/>
        <v>0.7642115265</v>
      </c>
      <c r="I41" s="622">
        <f t="shared" si="17"/>
        <v>0.7695448957</v>
      </c>
      <c r="J41" s="622">
        <f t="shared" si="17"/>
        <v>0.7882183345</v>
      </c>
      <c r="K41" s="622">
        <f t="shared" si="17"/>
        <v>0.827211977</v>
      </c>
      <c r="L41" s="622">
        <f t="shared" si="17"/>
        <v>0.7895260058</v>
      </c>
      <c r="M41" s="622">
        <f t="shared" si="17"/>
        <v>0.9042309287</v>
      </c>
      <c r="N41" s="622">
        <f t="shared" si="17"/>
        <v>0.8417034827</v>
      </c>
      <c r="O41" s="622">
        <f t="shared" si="17"/>
        <v>0.768879166</v>
      </c>
      <c r="P41" s="622">
        <f t="shared" si="17"/>
        <v>0.7746963368</v>
      </c>
      <c r="Q41" s="622">
        <f t="shared" si="17"/>
        <v>0.8360852866</v>
      </c>
      <c r="R41" s="622">
        <f t="shared" si="17"/>
        <v>0.7343909968</v>
      </c>
      <c r="S41" s="622">
        <f t="shared" si="17"/>
        <v>0.8425243406</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8.601843087</v>
      </c>
      <c r="D42" s="622">
        <f t="shared" si="18"/>
        <v>7.986351815</v>
      </c>
      <c r="E42" s="622">
        <f t="shared" si="18"/>
        <v>8.417761583</v>
      </c>
      <c r="F42" s="622">
        <f t="shared" si="18"/>
        <v>8.099957147</v>
      </c>
      <c r="G42" s="622">
        <f t="shared" si="18"/>
        <v>8.139072742</v>
      </c>
      <c r="H42" s="622">
        <f t="shared" si="18"/>
        <v>8.57936233</v>
      </c>
      <c r="I42" s="622">
        <f t="shared" si="18"/>
        <v>9.163027078</v>
      </c>
      <c r="J42" s="622">
        <f t="shared" si="18"/>
        <v>8.242833541</v>
      </c>
      <c r="K42" s="622">
        <f t="shared" si="18"/>
        <v>8.116396265</v>
      </c>
      <c r="L42" s="622">
        <f t="shared" si="18"/>
        <v>7.964807856</v>
      </c>
      <c r="M42" s="622">
        <f t="shared" si="18"/>
        <v>8.825361192</v>
      </c>
      <c r="N42" s="622">
        <f t="shared" si="18"/>
        <v>8.409753925</v>
      </c>
      <c r="O42" s="622">
        <f t="shared" si="18"/>
        <v>8.347971069</v>
      </c>
      <c r="P42" s="622">
        <f t="shared" si="18"/>
        <v>8.352208863</v>
      </c>
      <c r="Q42" s="622">
        <f t="shared" si="18"/>
        <v>8.33341484</v>
      </c>
      <c r="R42" s="622">
        <f t="shared" si="18"/>
        <v>8.49671459</v>
      </c>
      <c r="S42" s="622">
        <f t="shared" si="18"/>
        <v>8.620941377</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9.68247128</v>
      </c>
      <c r="D43" s="622">
        <f t="shared" si="19"/>
        <v>14.64407711</v>
      </c>
      <c r="E43" s="622">
        <f t="shared" si="19"/>
        <v>12.94553907</v>
      </c>
      <c r="F43" s="622">
        <f t="shared" si="19"/>
        <v>13.11012721</v>
      </c>
      <c r="G43" s="622">
        <f t="shared" si="19"/>
        <v>14.66683967</v>
      </c>
      <c r="H43" s="622">
        <f t="shared" si="19"/>
        <v>11.16674148</v>
      </c>
      <c r="I43" s="622">
        <f t="shared" si="19"/>
        <v>14.67019392</v>
      </c>
      <c r="J43" s="622">
        <f t="shared" si="19"/>
        <v>14.48251681</v>
      </c>
      <c r="K43" s="622">
        <f t="shared" si="19"/>
        <v>12.78202387</v>
      </c>
      <c r="L43" s="622">
        <f t="shared" si="19"/>
        <v>11.4382448</v>
      </c>
      <c r="M43" s="622">
        <f t="shared" si="19"/>
        <v>15.28005196</v>
      </c>
      <c r="N43" s="622">
        <f t="shared" si="19"/>
        <v>16.95496462</v>
      </c>
      <c r="O43" s="622">
        <f t="shared" si="19"/>
        <v>17.8612943</v>
      </c>
      <c r="P43" s="622">
        <f t="shared" si="19"/>
        <v>20.68874357</v>
      </c>
      <c r="Q43" s="622">
        <f t="shared" si="19"/>
        <v>17.81192745</v>
      </c>
      <c r="R43" s="622">
        <f t="shared" si="19"/>
        <v>17.40186464</v>
      </c>
      <c r="S43" s="622">
        <f t="shared" si="19"/>
        <v>17.98581467</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37.9019469</v>
      </c>
      <c r="D44" s="622">
        <f t="shared" si="20"/>
        <v>37.98294903</v>
      </c>
      <c r="E44" s="622">
        <f t="shared" si="20"/>
        <v>35.47889685</v>
      </c>
      <c r="F44" s="622">
        <f t="shared" si="20"/>
        <v>34.60397112</v>
      </c>
      <c r="G44" s="622">
        <f t="shared" si="20"/>
        <v>37.00861443</v>
      </c>
      <c r="H44" s="622">
        <f t="shared" si="20"/>
        <v>34.23306514</v>
      </c>
      <c r="I44" s="622">
        <f t="shared" si="20"/>
        <v>52.97739338</v>
      </c>
      <c r="J44" s="622">
        <f t="shared" si="20"/>
        <v>40.25554409</v>
      </c>
      <c r="K44" s="622">
        <f t="shared" si="20"/>
        <v>41.41556326</v>
      </c>
      <c r="L44" s="622">
        <f t="shared" si="20"/>
        <v>37.74417314</v>
      </c>
      <c r="M44" s="622">
        <f t="shared" si="20"/>
        <v>34.81755992</v>
      </c>
      <c r="N44" s="622">
        <f t="shared" si="20"/>
        <v>37.82746591</v>
      </c>
      <c r="O44" s="622">
        <f t="shared" si="20"/>
        <v>37.00881168</v>
      </c>
      <c r="P44" s="622">
        <f t="shared" si="20"/>
        <v>37.58902331</v>
      </c>
      <c r="Q44" s="622">
        <f t="shared" si="20"/>
        <v>37.84672707</v>
      </c>
      <c r="R44" s="622">
        <f t="shared" si="20"/>
        <v>41.22784623</v>
      </c>
      <c r="S44" s="622">
        <f t="shared" si="20"/>
        <v>47.26657068</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0.122327586</v>
      </c>
      <c r="D45" s="622">
        <f t="shared" si="21"/>
        <v>0.1215680049</v>
      </c>
      <c r="E45" s="622">
        <f t="shared" si="21"/>
        <v>0.1166460929</v>
      </c>
      <c r="F45" s="622">
        <f t="shared" si="21"/>
        <v>0.1188119961</v>
      </c>
      <c r="G45" s="622">
        <f t="shared" si="21"/>
        <v>0.1133379295</v>
      </c>
      <c r="H45" s="622">
        <f t="shared" si="21"/>
        <v>0.11758301</v>
      </c>
      <c r="I45" s="622">
        <f t="shared" si="21"/>
        <v>0.119404833</v>
      </c>
      <c r="J45" s="622">
        <f t="shared" si="21"/>
        <v>0.1178839498</v>
      </c>
      <c r="K45" s="622">
        <f t="shared" si="21"/>
        <v>0.1276102711</v>
      </c>
      <c r="L45" s="622">
        <f t="shared" si="21"/>
        <v>0.127566237</v>
      </c>
      <c r="M45" s="622">
        <f t="shared" si="21"/>
        <v>0.1370723004</v>
      </c>
      <c r="N45" s="622">
        <f t="shared" si="21"/>
        <v>0.1324580961</v>
      </c>
      <c r="O45" s="622">
        <f t="shared" si="21"/>
        <v>0.1238058783</v>
      </c>
      <c r="P45" s="622">
        <f t="shared" si="21"/>
        <v>0.1240957901</v>
      </c>
      <c r="Q45" s="622">
        <f t="shared" si="21"/>
        <v>0.1316765636</v>
      </c>
      <c r="R45" s="622">
        <f t="shared" si="21"/>
        <v>0.1136243605</v>
      </c>
      <c r="S45" s="622">
        <f t="shared" si="21"/>
        <v>0.1303462769</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1.437707749</v>
      </c>
      <c r="D46" s="622">
        <f t="shared" si="22"/>
        <v>1.327471897</v>
      </c>
      <c r="E46" s="622">
        <f t="shared" si="22"/>
        <v>1.355380137</v>
      </c>
      <c r="F46" s="622">
        <f t="shared" si="22"/>
        <v>1.313238637</v>
      </c>
      <c r="G46" s="622">
        <f t="shared" si="22"/>
        <v>1.28894253</v>
      </c>
      <c r="H46" s="622">
        <f t="shared" si="22"/>
        <v>1.320036681</v>
      </c>
      <c r="I46" s="622">
        <f t="shared" si="22"/>
        <v>1.421762036</v>
      </c>
      <c r="J46" s="622">
        <f t="shared" si="22"/>
        <v>1.232777434</v>
      </c>
      <c r="K46" s="622">
        <f t="shared" si="22"/>
        <v>1.252079947</v>
      </c>
      <c r="L46" s="622">
        <f t="shared" si="22"/>
        <v>1.28689943</v>
      </c>
      <c r="M46" s="622">
        <f t="shared" si="22"/>
        <v>1.337835858</v>
      </c>
      <c r="N46" s="622">
        <f t="shared" si="22"/>
        <v>1.323435172</v>
      </c>
      <c r="O46" s="622">
        <f t="shared" si="22"/>
        <v>1.34420067</v>
      </c>
      <c r="P46" s="622">
        <f t="shared" si="22"/>
        <v>1.337909977</v>
      </c>
      <c r="Q46" s="622">
        <f t="shared" si="22"/>
        <v>1.312444373</v>
      </c>
      <c r="R46" s="622">
        <f t="shared" si="22"/>
        <v>1.314604571</v>
      </c>
      <c r="S46" s="622">
        <f t="shared" si="22"/>
        <v>1.333739048</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8.098969177</v>
      </c>
      <c r="D47" s="623">
        <f t="shared" si="23"/>
        <v>12.61336583</v>
      </c>
      <c r="E47" s="623">
        <f t="shared" si="23"/>
        <v>10.8283244</v>
      </c>
      <c r="F47" s="623">
        <f t="shared" si="23"/>
        <v>11.37683909</v>
      </c>
      <c r="G47" s="623">
        <f t="shared" si="23"/>
        <v>12.72502528</v>
      </c>
      <c r="H47" s="623">
        <f t="shared" si="23"/>
        <v>9.07825813</v>
      </c>
      <c r="I47" s="623">
        <f t="shared" si="23"/>
        <v>12.17690242</v>
      </c>
      <c r="J47" s="623">
        <f t="shared" si="23"/>
        <v>11.49620264</v>
      </c>
      <c r="K47" s="623">
        <f t="shared" si="23"/>
        <v>10.55202087</v>
      </c>
      <c r="L47" s="623">
        <f t="shared" si="23"/>
        <v>9.930932576</v>
      </c>
      <c r="M47" s="623">
        <f t="shared" si="23"/>
        <v>12.68390317</v>
      </c>
      <c r="N47" s="623">
        <f t="shared" si="23"/>
        <v>14.14821482</v>
      </c>
      <c r="O47" s="623">
        <f t="shared" si="23"/>
        <v>15.21574095</v>
      </c>
      <c r="P47" s="623">
        <f t="shared" si="23"/>
        <v>16.41157764</v>
      </c>
      <c r="Q47" s="623">
        <f t="shared" si="23"/>
        <v>14.6609615</v>
      </c>
      <c r="R47" s="623">
        <f t="shared" si="23"/>
        <v>13.94213055</v>
      </c>
      <c r="S47" s="623">
        <f t="shared" si="23"/>
        <v>15.19959465</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27.42685798</v>
      </c>
      <c r="D48" s="623">
        <f t="shared" si="24"/>
        <v>28.03453027</v>
      </c>
      <c r="E48" s="623">
        <f t="shared" si="24"/>
        <v>26.14293233</v>
      </c>
      <c r="F48" s="623">
        <f t="shared" si="24"/>
        <v>25.42517674</v>
      </c>
      <c r="G48" s="623">
        <f t="shared" si="24"/>
        <v>27.54526288</v>
      </c>
      <c r="H48" s="623">
        <f t="shared" si="24"/>
        <v>24.7220114</v>
      </c>
      <c r="I48" s="623">
        <f t="shared" si="24"/>
        <v>36.68845044</v>
      </c>
      <c r="J48" s="623">
        <f t="shared" si="24"/>
        <v>27.25182799</v>
      </c>
      <c r="K48" s="623">
        <f t="shared" si="24"/>
        <v>28.81057017</v>
      </c>
      <c r="L48" s="623">
        <f t="shared" si="24"/>
        <v>26.45043947</v>
      </c>
      <c r="M48" s="623">
        <f t="shared" si="24"/>
        <v>23.32691245</v>
      </c>
      <c r="N48" s="623">
        <f t="shared" si="24"/>
        <v>23.71572693</v>
      </c>
      <c r="O48" s="623">
        <f t="shared" si="24"/>
        <v>23.47495637</v>
      </c>
      <c r="P48" s="623">
        <f t="shared" si="24"/>
        <v>20.77926697</v>
      </c>
      <c r="Q48" s="623">
        <f t="shared" si="24"/>
        <v>23.45736932</v>
      </c>
      <c r="R48" s="623">
        <f t="shared" si="24"/>
        <v>25.23939939</v>
      </c>
      <c r="S48" s="623">
        <f t="shared" si="24"/>
        <v>31.07139962</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4.276484149</v>
      </c>
      <c r="D49" s="623">
        <f t="shared" si="25"/>
        <v>4.68127885</v>
      </c>
      <c r="E49" s="623">
        <f t="shared" si="25"/>
        <v>3.533468335</v>
      </c>
      <c r="F49" s="623">
        <f t="shared" si="25"/>
        <v>4.603808107</v>
      </c>
      <c r="G49" s="623">
        <f t="shared" si="25"/>
        <v>4.563600708</v>
      </c>
      <c r="H49" s="623">
        <f t="shared" si="25"/>
        <v>3.108542604</v>
      </c>
      <c r="I49" s="623">
        <f t="shared" si="25"/>
        <v>7.285102547</v>
      </c>
      <c r="J49" s="623">
        <f t="shared" si="25"/>
        <v>4.702969524</v>
      </c>
      <c r="K49" s="623">
        <f t="shared" si="25"/>
        <v>5.379468313</v>
      </c>
      <c r="L49" s="623">
        <f t="shared" si="25"/>
        <v>6.319871455</v>
      </c>
      <c r="M49" s="623">
        <f t="shared" si="25"/>
        <v>5.574989183</v>
      </c>
      <c r="N49" s="623">
        <f t="shared" si="25"/>
        <v>7.849724584</v>
      </c>
      <c r="O49" s="623">
        <f t="shared" si="25"/>
        <v>8.052237679</v>
      </c>
      <c r="P49" s="623">
        <f t="shared" si="25"/>
        <v>9.038646928</v>
      </c>
      <c r="Q49" s="623">
        <f t="shared" si="25"/>
        <v>7.694195286</v>
      </c>
      <c r="R49" s="623">
        <f t="shared" si="25"/>
        <v>7.791774353</v>
      </c>
      <c r="S49" s="623">
        <f t="shared" si="25"/>
        <v>8.873008116</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0.116984275</v>
      </c>
      <c r="D50" s="623">
        <f t="shared" si="26"/>
        <v>0.123003511</v>
      </c>
      <c r="E50" s="623">
        <f t="shared" si="26"/>
        <v>0.1176865735</v>
      </c>
      <c r="F50" s="623">
        <f t="shared" si="26"/>
        <v>0.1204051843</v>
      </c>
      <c r="G50" s="623">
        <f t="shared" si="26"/>
        <v>0.1140688497</v>
      </c>
      <c r="H50" s="623">
        <f t="shared" si="26"/>
        <v>0.1197125345</v>
      </c>
      <c r="I50" s="623">
        <f t="shared" si="26"/>
        <v>0.1214229537</v>
      </c>
      <c r="J50" s="623">
        <f t="shared" si="26"/>
        <v>0.1205722585</v>
      </c>
      <c r="K50" s="623">
        <f t="shared" si="26"/>
        <v>0.128780109</v>
      </c>
      <c r="L50" s="623">
        <f t="shared" si="26"/>
        <v>0.1276752188</v>
      </c>
      <c r="M50" s="623">
        <f t="shared" si="26"/>
        <v>0.1364026505</v>
      </c>
      <c r="N50" s="623">
        <f t="shared" si="26"/>
        <v>0.1308917614</v>
      </c>
      <c r="O50" s="623">
        <f t="shared" si="26"/>
        <v>0.1224844856</v>
      </c>
      <c r="P50" s="623">
        <f t="shared" si="26"/>
        <v>0.1225493368</v>
      </c>
      <c r="Q50" s="623">
        <f t="shared" si="26"/>
        <v>0.1289773644</v>
      </c>
      <c r="R50" s="623">
        <f t="shared" si="26"/>
        <v>0.1136000391</v>
      </c>
      <c r="S50" s="623">
        <f t="shared" si="26"/>
        <v>0.1296349466</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0.3261863628</v>
      </c>
      <c r="D51" s="623">
        <f t="shared" si="27"/>
        <v>0.3061673022</v>
      </c>
      <c r="E51" s="623">
        <f t="shared" si="27"/>
        <v>0.350135253</v>
      </c>
      <c r="F51" s="623">
        <f t="shared" si="27"/>
        <v>0.3439743409</v>
      </c>
      <c r="G51" s="623">
        <f t="shared" si="27"/>
        <v>0.3323818018</v>
      </c>
      <c r="H51" s="623">
        <f t="shared" si="27"/>
        <v>0.3469797941</v>
      </c>
      <c r="I51" s="623">
        <f t="shared" si="27"/>
        <v>0.3272396725</v>
      </c>
      <c r="J51" s="623">
        <f t="shared" si="27"/>
        <v>0.3220374551</v>
      </c>
      <c r="K51" s="623">
        <f t="shared" si="27"/>
        <v>0.3155784481</v>
      </c>
      <c r="L51" s="623">
        <f t="shared" si="27"/>
        <v>0.3258773146</v>
      </c>
      <c r="M51" s="623">
        <f t="shared" si="27"/>
        <v>0.3354587145</v>
      </c>
      <c r="N51" s="623">
        <f t="shared" si="27"/>
        <v>0.3327715367</v>
      </c>
      <c r="O51" s="623">
        <f t="shared" si="27"/>
        <v>0.2997483864</v>
      </c>
      <c r="P51" s="623">
        <f t="shared" si="27"/>
        <v>0.303980097</v>
      </c>
      <c r="Q51" s="623">
        <f t="shared" si="27"/>
        <v>0.3524365423</v>
      </c>
      <c r="R51" s="623">
        <f t="shared" si="27"/>
        <v>0.3294314774</v>
      </c>
      <c r="S51" s="623">
        <f t="shared" si="27"/>
        <v>0.3545902785</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1.048721818</v>
      </c>
      <c r="D52" s="623">
        <f t="shared" si="28"/>
        <v>1.036979723</v>
      </c>
      <c r="E52" s="623">
        <f t="shared" si="28"/>
        <v>1.017334845</v>
      </c>
      <c r="F52" s="623">
        <f t="shared" si="28"/>
        <v>0.986873935</v>
      </c>
      <c r="G52" s="623">
        <f t="shared" si="28"/>
        <v>0.964873162</v>
      </c>
      <c r="H52" s="623">
        <f t="shared" si="28"/>
        <v>0.99696383</v>
      </c>
      <c r="I52" s="623">
        <f t="shared" si="28"/>
        <v>1.118552274</v>
      </c>
      <c r="J52" s="623">
        <f t="shared" si="28"/>
        <v>0.9388531043</v>
      </c>
      <c r="K52" s="623">
        <f t="shared" si="28"/>
        <v>0.9479796542</v>
      </c>
      <c r="L52" s="623">
        <f t="shared" si="28"/>
        <v>0.9621215332</v>
      </c>
      <c r="M52" s="623">
        <f t="shared" si="28"/>
        <v>0.9958413111</v>
      </c>
      <c r="N52" s="623">
        <f t="shared" si="28"/>
        <v>0.9750138375</v>
      </c>
      <c r="O52" s="623">
        <f t="shared" si="28"/>
        <v>1.030105493</v>
      </c>
      <c r="P52" s="623">
        <f t="shared" si="28"/>
        <v>1.017257152</v>
      </c>
      <c r="Q52" s="623">
        <f t="shared" si="28"/>
        <v>0.9331044186</v>
      </c>
      <c r="R52" s="623">
        <f t="shared" si="28"/>
        <v>0.984891702</v>
      </c>
      <c r="S52" s="623">
        <f t="shared" si="28"/>
        <v>0.9718702412</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39.80231131</v>
      </c>
      <c r="D53" s="623">
        <f t="shared" si="29"/>
        <v>45.32917496</v>
      </c>
      <c r="E53" s="623">
        <f t="shared" si="29"/>
        <v>40.50472506</v>
      </c>
      <c r="F53" s="623">
        <f t="shared" si="29"/>
        <v>41.40582394</v>
      </c>
      <c r="G53" s="623">
        <f t="shared" si="29"/>
        <v>44.83388887</v>
      </c>
      <c r="H53" s="623">
        <f t="shared" si="29"/>
        <v>36.90881214</v>
      </c>
      <c r="I53" s="623">
        <f t="shared" si="29"/>
        <v>56.15045541</v>
      </c>
      <c r="J53" s="623">
        <f t="shared" si="29"/>
        <v>43.45100015</v>
      </c>
      <c r="K53" s="623">
        <f t="shared" si="29"/>
        <v>44.74205935</v>
      </c>
      <c r="L53" s="623">
        <f t="shared" si="29"/>
        <v>42.7012435</v>
      </c>
      <c r="M53" s="623">
        <f t="shared" si="29"/>
        <v>41.5858048</v>
      </c>
      <c r="N53" s="623">
        <f t="shared" si="29"/>
        <v>45.71366633</v>
      </c>
      <c r="O53" s="623">
        <f t="shared" si="29"/>
        <v>46.74293501</v>
      </c>
      <c r="P53" s="623">
        <f t="shared" si="29"/>
        <v>46.22949155</v>
      </c>
      <c r="Q53" s="623">
        <f t="shared" si="29"/>
        <v>45.81252611</v>
      </c>
      <c r="R53" s="623">
        <f t="shared" si="29"/>
        <v>46.9733043</v>
      </c>
      <c r="S53" s="623">
        <f t="shared" si="29"/>
        <v>55.14400239</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1.491892456</v>
      </c>
      <c r="D54" s="625">
        <f t="shared" si="30"/>
        <v>1.466150536</v>
      </c>
      <c r="E54" s="625">
        <f t="shared" si="30"/>
        <v>1.485156671</v>
      </c>
      <c r="F54" s="625">
        <f t="shared" si="30"/>
        <v>1.45125346</v>
      </c>
      <c r="G54" s="625">
        <f t="shared" si="30"/>
        <v>1.411323813</v>
      </c>
      <c r="H54" s="625">
        <f t="shared" si="30"/>
        <v>1.463656159</v>
      </c>
      <c r="I54" s="625">
        <f t="shared" si="30"/>
        <v>1.5672149</v>
      </c>
      <c r="J54" s="625">
        <f t="shared" si="30"/>
        <v>1.381462818</v>
      </c>
      <c r="K54" s="625">
        <f t="shared" si="30"/>
        <v>1.392338211</v>
      </c>
      <c r="L54" s="625">
        <f t="shared" si="30"/>
        <v>1.415674067</v>
      </c>
      <c r="M54" s="625">
        <f t="shared" si="30"/>
        <v>1.467702676</v>
      </c>
      <c r="N54" s="625">
        <f t="shared" si="30"/>
        <v>1.438677136</v>
      </c>
      <c r="O54" s="625">
        <f t="shared" si="30"/>
        <v>1.452338365</v>
      </c>
      <c r="P54" s="625">
        <f t="shared" si="30"/>
        <v>1.443786586</v>
      </c>
      <c r="Q54" s="625">
        <f t="shared" si="30"/>
        <v>1.414518325</v>
      </c>
      <c r="R54" s="625">
        <f t="shared" si="30"/>
        <v>1.427923219</v>
      </c>
      <c r="S54" s="625">
        <f t="shared" si="30"/>
        <v>1.456095466</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1.142977368</v>
      </c>
      <c r="D55" s="622">
        <f t="shared" si="31"/>
        <v>1.73735605</v>
      </c>
      <c r="E55" s="622">
        <f t="shared" si="31"/>
        <v>1.543517406</v>
      </c>
      <c r="F55" s="622">
        <f t="shared" si="31"/>
        <v>1.570912987</v>
      </c>
      <c r="G55" s="622">
        <f t="shared" si="31"/>
        <v>1.766139374</v>
      </c>
      <c r="H55" s="622">
        <f t="shared" si="31"/>
        <v>1.35128691</v>
      </c>
      <c r="I55" s="622">
        <f t="shared" si="31"/>
        <v>1.783935795</v>
      </c>
      <c r="J55" s="622">
        <f t="shared" si="31"/>
        <v>1.769698747</v>
      </c>
      <c r="K55" s="622">
        <f t="shared" si="31"/>
        <v>1.569483098</v>
      </c>
      <c r="L55" s="622">
        <f t="shared" si="31"/>
        <v>1.411263146</v>
      </c>
      <c r="M55" s="622">
        <f t="shared" si="31"/>
        <v>1.894327282</v>
      </c>
      <c r="N55" s="622">
        <f t="shared" si="31"/>
        <v>2.112023329</v>
      </c>
      <c r="O55" s="622">
        <f t="shared" si="31"/>
        <v>2.235509679</v>
      </c>
      <c r="P55" s="622">
        <f t="shared" si="31"/>
        <v>2.601655616</v>
      </c>
      <c r="Q55" s="622">
        <f t="shared" si="31"/>
        <v>2.250448201</v>
      </c>
      <c r="R55" s="622">
        <f t="shared" si="31"/>
        <v>2.208954356</v>
      </c>
      <c r="S55" s="622">
        <f t="shared" si="31"/>
        <v>2.293741388</v>
      </c>
      <c r="T55" s="620">
        <f t="shared" ref="T55:BA55" si="32">(average($O43:$S43)*T$3*10^3/10^9)+T10+T11</f>
        <v>2.340177091</v>
      </c>
      <c r="U55" s="620">
        <f t="shared" si="32"/>
        <v>2.340177091</v>
      </c>
      <c r="V55" s="620">
        <f t="shared" si="32"/>
        <v>2.340177091</v>
      </c>
      <c r="W55" s="620">
        <f t="shared" si="32"/>
        <v>2.340177091</v>
      </c>
      <c r="X55" s="620">
        <f t="shared" si="32"/>
        <v>2.464710747</v>
      </c>
      <c r="Y55" s="620">
        <f t="shared" si="32"/>
        <v>2.48408558</v>
      </c>
      <c r="Z55" s="620">
        <f t="shared" si="32"/>
        <v>2.503460413</v>
      </c>
      <c r="AA55" s="620">
        <f t="shared" si="32"/>
        <v>2.522835246</v>
      </c>
      <c r="AB55" s="620">
        <f t="shared" si="32"/>
        <v>2.542210079</v>
      </c>
      <c r="AC55" s="620">
        <f t="shared" si="32"/>
        <v>2.561584912</v>
      </c>
      <c r="AD55" s="620">
        <f t="shared" si="32"/>
        <v>2.580959745</v>
      </c>
      <c r="AE55" s="620">
        <f t="shared" si="32"/>
        <v>2.601327196</v>
      </c>
      <c r="AF55" s="620">
        <f t="shared" si="32"/>
        <v>2.619709412</v>
      </c>
      <c r="AG55" s="620">
        <f t="shared" si="32"/>
        <v>2.639084245</v>
      </c>
      <c r="AH55" s="620">
        <f t="shared" si="32"/>
        <v>2.658459078</v>
      </c>
      <c r="AI55" s="620">
        <f t="shared" si="32"/>
        <v>2.69272317</v>
      </c>
      <c r="AJ55" s="620">
        <f t="shared" si="32"/>
        <v>2.697208744</v>
      </c>
      <c r="AK55" s="620">
        <f t="shared" si="32"/>
        <v>2.716583577</v>
      </c>
      <c r="AL55" s="620">
        <f t="shared" si="32"/>
        <v>2.73595841</v>
      </c>
      <c r="AM55" s="620">
        <f t="shared" si="32"/>
        <v>2.755333244</v>
      </c>
      <c r="AN55" s="620">
        <f t="shared" si="32"/>
        <v>2.774708077</v>
      </c>
      <c r="AO55" s="620">
        <f t="shared" si="32"/>
        <v>2.79408291</v>
      </c>
      <c r="AP55" s="620">
        <f t="shared" si="32"/>
        <v>2.813457743</v>
      </c>
      <c r="AQ55" s="620">
        <f t="shared" si="32"/>
        <v>2.832832576</v>
      </c>
      <c r="AR55" s="620">
        <f t="shared" si="32"/>
        <v>2.852207409</v>
      </c>
      <c r="AS55" s="620">
        <f t="shared" si="32"/>
        <v>2.871582242</v>
      </c>
      <c r="AT55" s="620">
        <f t="shared" si="32"/>
        <v>2.890957075</v>
      </c>
      <c r="AU55" s="620">
        <f t="shared" si="32"/>
        <v>3.025034345</v>
      </c>
      <c r="AV55" s="620">
        <f t="shared" si="32"/>
        <v>2.929706742</v>
      </c>
      <c r="AW55" s="620">
        <f t="shared" si="32"/>
        <v>2.949081575</v>
      </c>
      <c r="AX55" s="620">
        <f t="shared" si="32"/>
        <v>2.968456408</v>
      </c>
      <c r="AY55" s="620">
        <f t="shared" si="32"/>
        <v>2.987831241</v>
      </c>
      <c r="AZ55" s="620">
        <f t="shared" si="32"/>
        <v>3.092990064</v>
      </c>
      <c r="BA55" s="620">
        <f t="shared" si="32"/>
        <v>3.092990064</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4.474174647</v>
      </c>
      <c r="D56" s="622">
        <f t="shared" si="33"/>
        <v>4.50625231</v>
      </c>
      <c r="E56" s="622">
        <f t="shared" si="33"/>
        <v>4.230205831</v>
      </c>
      <c r="F56" s="622">
        <f t="shared" si="33"/>
        <v>4.14639971</v>
      </c>
      <c r="G56" s="622">
        <f t="shared" si="33"/>
        <v>4.456472738</v>
      </c>
      <c r="H56" s="622">
        <f t="shared" si="33"/>
        <v>4.14254175</v>
      </c>
      <c r="I56" s="622">
        <f t="shared" si="33"/>
        <v>6.442196257</v>
      </c>
      <c r="J56" s="622">
        <f t="shared" si="33"/>
        <v>4.919047351</v>
      </c>
      <c r="K56" s="622">
        <f t="shared" si="33"/>
        <v>5.085346983</v>
      </c>
      <c r="L56" s="622">
        <f t="shared" si="33"/>
        <v>4.656917338</v>
      </c>
      <c r="M56" s="622">
        <f t="shared" si="33"/>
        <v>4.316467891</v>
      </c>
      <c r="N56" s="622">
        <f t="shared" si="33"/>
        <v>4.71204112</v>
      </c>
      <c r="O56" s="622">
        <f t="shared" si="33"/>
        <v>4.632002325</v>
      </c>
      <c r="P56" s="622">
        <f t="shared" si="33"/>
        <v>4.72690346</v>
      </c>
      <c r="Q56" s="622">
        <f t="shared" si="33"/>
        <v>4.781745215</v>
      </c>
      <c r="R56" s="622">
        <f t="shared" si="33"/>
        <v>5.233371963</v>
      </c>
      <c r="S56" s="622">
        <f t="shared" si="33"/>
        <v>6.027933204</v>
      </c>
      <c r="T56" s="620">
        <f t="shared" ref="T56:BA56" si="34">(average($O44:$S44)*T$3*10^3/10^9)</f>
        <v>5.125172932</v>
      </c>
      <c r="U56" s="620">
        <f t="shared" si="34"/>
        <v>5.125172932</v>
      </c>
      <c r="V56" s="620">
        <f t="shared" si="34"/>
        <v>5.125172932</v>
      </c>
      <c r="W56" s="620">
        <f t="shared" si="34"/>
        <v>5.125172932</v>
      </c>
      <c r="X56" s="620">
        <f t="shared" si="34"/>
        <v>5.210037766</v>
      </c>
      <c r="Y56" s="620">
        <f t="shared" si="34"/>
        <v>5.252470183</v>
      </c>
      <c r="Z56" s="620">
        <f t="shared" si="34"/>
        <v>5.2949026</v>
      </c>
      <c r="AA56" s="620">
        <f t="shared" si="34"/>
        <v>5.337335017</v>
      </c>
      <c r="AB56" s="620">
        <f t="shared" si="34"/>
        <v>5.379767435</v>
      </c>
      <c r="AC56" s="620">
        <f t="shared" si="34"/>
        <v>5.422199852</v>
      </c>
      <c r="AD56" s="620">
        <f t="shared" si="34"/>
        <v>5.464632269</v>
      </c>
      <c r="AE56" s="620">
        <f t="shared" si="34"/>
        <v>5.507064686</v>
      </c>
      <c r="AF56" s="620">
        <f t="shared" si="34"/>
        <v>5.549497103</v>
      </c>
      <c r="AG56" s="620">
        <f t="shared" si="34"/>
        <v>5.59192952</v>
      </c>
      <c r="AH56" s="620">
        <f t="shared" si="34"/>
        <v>5.634361937</v>
      </c>
      <c r="AI56" s="620">
        <f t="shared" si="34"/>
        <v>5.676794354</v>
      </c>
      <c r="AJ56" s="620">
        <f t="shared" si="34"/>
        <v>5.719226771</v>
      </c>
      <c r="AK56" s="620">
        <f t="shared" si="34"/>
        <v>5.761659188</v>
      </c>
      <c r="AL56" s="620">
        <f t="shared" si="34"/>
        <v>5.804091605</v>
      </c>
      <c r="AM56" s="620">
        <f t="shared" si="34"/>
        <v>5.846524022</v>
      </c>
      <c r="AN56" s="620">
        <f t="shared" si="34"/>
        <v>5.888956439</v>
      </c>
      <c r="AO56" s="620">
        <f t="shared" si="34"/>
        <v>5.931388856</v>
      </c>
      <c r="AP56" s="620">
        <f t="shared" si="34"/>
        <v>5.973821273</v>
      </c>
      <c r="AQ56" s="620">
        <f t="shared" si="34"/>
        <v>6.01625369</v>
      </c>
      <c r="AR56" s="620">
        <f t="shared" si="34"/>
        <v>6.058686108</v>
      </c>
      <c r="AS56" s="620">
        <f t="shared" si="34"/>
        <v>6.101118525</v>
      </c>
      <c r="AT56" s="620">
        <f t="shared" si="34"/>
        <v>6.143550942</v>
      </c>
      <c r="AU56" s="620">
        <f t="shared" si="34"/>
        <v>6.185983359</v>
      </c>
      <c r="AV56" s="620">
        <f t="shared" si="34"/>
        <v>6.228415776</v>
      </c>
      <c r="AW56" s="620">
        <f t="shared" si="34"/>
        <v>6.270848193</v>
      </c>
      <c r="AX56" s="620">
        <f t="shared" si="34"/>
        <v>6.31328061</v>
      </c>
      <c r="AY56" s="620">
        <f t="shared" si="34"/>
        <v>6.355713027</v>
      </c>
      <c r="AZ56" s="620">
        <f t="shared" si="34"/>
        <v>6.398145444</v>
      </c>
      <c r="BA56" s="620">
        <f t="shared" si="34"/>
        <v>6.398145444</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0.7318891481</v>
      </c>
      <c r="D57" s="622">
        <f t="shared" si="35"/>
        <v>0.7313788401</v>
      </c>
      <c r="E57" s="622">
        <f t="shared" si="35"/>
        <v>0.7244454695</v>
      </c>
      <c r="F57" s="622">
        <f t="shared" si="35"/>
        <v>0.7328234564</v>
      </c>
      <c r="G57" s="622">
        <f t="shared" si="35"/>
        <v>0.7156763251</v>
      </c>
      <c r="H57" s="622">
        <f t="shared" si="35"/>
        <v>0.7642115265</v>
      </c>
      <c r="I57" s="622">
        <f t="shared" si="35"/>
        <v>0.7695448957</v>
      </c>
      <c r="J57" s="622">
        <f t="shared" si="35"/>
        <v>0.7882183345</v>
      </c>
      <c r="K57" s="622">
        <f t="shared" si="35"/>
        <v>0.827211977</v>
      </c>
      <c r="L57" s="622">
        <f t="shared" si="35"/>
        <v>0.7895260058</v>
      </c>
      <c r="M57" s="622">
        <f t="shared" si="35"/>
        <v>0.9042309287</v>
      </c>
      <c r="N57" s="622">
        <f t="shared" si="35"/>
        <v>0.8417034827</v>
      </c>
      <c r="O57" s="622">
        <f t="shared" si="35"/>
        <v>0.768879166</v>
      </c>
      <c r="P57" s="622">
        <f t="shared" si="35"/>
        <v>0.7746963368</v>
      </c>
      <c r="Q57" s="622">
        <f t="shared" si="35"/>
        <v>0.8360852866</v>
      </c>
      <c r="R57" s="622">
        <f t="shared" si="35"/>
        <v>0.7343909968</v>
      </c>
      <c r="S57" s="622">
        <f t="shared" si="35"/>
        <v>0.8425243406</v>
      </c>
      <c r="T57" s="620">
        <f t="shared" ref="T57:BA57" si="36">(average($O45:$S45)/100/10^9*S$2*10^9)</f>
        <v>0.8060914553</v>
      </c>
      <c r="U57" s="620">
        <f t="shared" si="36"/>
        <v>0.7838996715</v>
      </c>
      <c r="V57" s="620">
        <f t="shared" si="36"/>
        <v>0.8140773516</v>
      </c>
      <c r="W57" s="620">
        <f t="shared" si="36"/>
        <v>0.8159182087</v>
      </c>
      <c r="X57" s="620">
        <f t="shared" si="36"/>
        <v>0.8159182087</v>
      </c>
      <c r="Y57" s="620">
        <f t="shared" si="36"/>
        <v>0.8237090217</v>
      </c>
      <c r="Z57" s="620">
        <f t="shared" si="36"/>
        <v>0.8314998346</v>
      </c>
      <c r="AA57" s="620">
        <f t="shared" si="36"/>
        <v>0.8392906476</v>
      </c>
      <c r="AB57" s="620">
        <f t="shared" si="36"/>
        <v>0.8470814606</v>
      </c>
      <c r="AC57" s="620">
        <f t="shared" si="36"/>
        <v>0.8548722736</v>
      </c>
      <c r="AD57" s="620">
        <f t="shared" si="36"/>
        <v>0.8626630865</v>
      </c>
      <c r="AE57" s="620">
        <f t="shared" si="36"/>
        <v>0.8704538995</v>
      </c>
      <c r="AF57" s="620">
        <f t="shared" si="36"/>
        <v>0.8782447125</v>
      </c>
      <c r="AG57" s="620">
        <f t="shared" si="36"/>
        <v>0.8860355255</v>
      </c>
      <c r="AH57" s="620">
        <f t="shared" si="36"/>
        <v>0.8938263384</v>
      </c>
      <c r="AI57" s="620">
        <f t="shared" si="36"/>
        <v>0.9016171514</v>
      </c>
      <c r="AJ57" s="620">
        <f t="shared" si="36"/>
        <v>0.9094079644</v>
      </c>
      <c r="AK57" s="620">
        <f t="shared" si="36"/>
        <v>0.9171987773</v>
      </c>
      <c r="AL57" s="620">
        <f t="shared" si="36"/>
        <v>0.9249895903</v>
      </c>
      <c r="AM57" s="620">
        <f t="shared" si="36"/>
        <v>0.9327804033</v>
      </c>
      <c r="AN57" s="620">
        <f t="shared" si="36"/>
        <v>0.9405712163</v>
      </c>
      <c r="AO57" s="620">
        <f t="shared" si="36"/>
        <v>0.9483620292</v>
      </c>
      <c r="AP57" s="620">
        <f t="shared" si="36"/>
        <v>0.9561528422</v>
      </c>
      <c r="AQ57" s="620">
        <f t="shared" si="36"/>
        <v>0.9639436552</v>
      </c>
      <c r="AR57" s="620">
        <f t="shared" si="36"/>
        <v>0.9717344682</v>
      </c>
      <c r="AS57" s="620">
        <f t="shared" si="36"/>
        <v>0.9795252811</v>
      </c>
      <c r="AT57" s="620">
        <f t="shared" si="36"/>
        <v>0.9873160941</v>
      </c>
      <c r="AU57" s="620">
        <f t="shared" si="36"/>
        <v>0.9951069071</v>
      </c>
      <c r="AV57" s="620">
        <f t="shared" si="36"/>
        <v>1.00289772</v>
      </c>
      <c r="AW57" s="620">
        <f t="shared" si="36"/>
        <v>1.010688533</v>
      </c>
      <c r="AX57" s="620">
        <f t="shared" si="36"/>
        <v>1.018479346</v>
      </c>
      <c r="AY57" s="620">
        <f t="shared" si="36"/>
        <v>1.026270159</v>
      </c>
      <c r="AZ57" s="620">
        <f t="shared" si="36"/>
        <v>1.034060972</v>
      </c>
      <c r="BA57" s="620">
        <f t="shared" si="36"/>
        <v>1.041851785</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8.601843087</v>
      </c>
      <c r="D58" s="622">
        <f t="shared" si="37"/>
        <v>7.986351815</v>
      </c>
      <c r="E58" s="622">
        <f t="shared" si="37"/>
        <v>8.417761583</v>
      </c>
      <c r="F58" s="622">
        <f t="shared" si="37"/>
        <v>8.099957147</v>
      </c>
      <c r="G58" s="622">
        <f t="shared" si="37"/>
        <v>8.139072742</v>
      </c>
      <c r="H58" s="622">
        <f t="shared" si="37"/>
        <v>8.57936233</v>
      </c>
      <c r="I58" s="622">
        <f t="shared" si="37"/>
        <v>9.163027078</v>
      </c>
      <c r="J58" s="622">
        <f t="shared" si="37"/>
        <v>8.242833541</v>
      </c>
      <c r="K58" s="622">
        <f t="shared" si="37"/>
        <v>8.116396265</v>
      </c>
      <c r="L58" s="622">
        <f t="shared" si="37"/>
        <v>7.964807856</v>
      </c>
      <c r="M58" s="622">
        <f t="shared" si="37"/>
        <v>8.825361192</v>
      </c>
      <c r="N58" s="622">
        <f t="shared" si="37"/>
        <v>8.409753925</v>
      </c>
      <c r="O58" s="622">
        <f t="shared" si="37"/>
        <v>8.347971069</v>
      </c>
      <c r="P58" s="622">
        <f t="shared" si="37"/>
        <v>8.352208863</v>
      </c>
      <c r="Q58" s="622">
        <f t="shared" si="37"/>
        <v>8.33341484</v>
      </c>
      <c r="R58" s="622">
        <f t="shared" si="37"/>
        <v>8.49671459</v>
      </c>
      <c r="S58" s="622">
        <f t="shared" si="37"/>
        <v>8.620941377</v>
      </c>
      <c r="T58" s="620">
        <f t="shared" ref="T58:BA58" si="38">(average($O46:$S46)/100/10^9*S$2*10^9)</f>
        <v>8.587592879</v>
      </c>
      <c r="U58" s="620">
        <f t="shared" si="38"/>
        <v>8.351175531</v>
      </c>
      <c r="V58" s="620">
        <f t="shared" si="38"/>
        <v>8.672669611</v>
      </c>
      <c r="W58" s="620">
        <f t="shared" si="38"/>
        <v>8.692280948</v>
      </c>
      <c r="X58" s="620">
        <f t="shared" si="38"/>
        <v>8.692280948</v>
      </c>
      <c r="Y58" s="620">
        <f t="shared" si="38"/>
        <v>8.775279384</v>
      </c>
      <c r="Z58" s="620">
        <f t="shared" si="38"/>
        <v>8.85827782</v>
      </c>
      <c r="AA58" s="620">
        <f t="shared" si="38"/>
        <v>8.941276256</v>
      </c>
      <c r="AB58" s="620">
        <f t="shared" si="38"/>
        <v>9.024274692</v>
      </c>
      <c r="AC58" s="620">
        <f t="shared" si="38"/>
        <v>9.107273128</v>
      </c>
      <c r="AD58" s="620">
        <f t="shared" si="38"/>
        <v>9.190271564</v>
      </c>
      <c r="AE58" s="620">
        <f t="shared" si="38"/>
        <v>9.27327</v>
      </c>
      <c r="AF58" s="620">
        <f t="shared" si="38"/>
        <v>9.356268436</v>
      </c>
      <c r="AG58" s="620">
        <f t="shared" si="38"/>
        <v>9.439266872</v>
      </c>
      <c r="AH58" s="620">
        <f t="shared" si="38"/>
        <v>9.522265307</v>
      </c>
      <c r="AI58" s="620">
        <f t="shared" si="38"/>
        <v>9.605263743</v>
      </c>
      <c r="AJ58" s="620">
        <f t="shared" si="38"/>
        <v>9.688262179</v>
      </c>
      <c r="AK58" s="620">
        <f t="shared" si="38"/>
        <v>9.771260615</v>
      </c>
      <c r="AL58" s="620">
        <f t="shared" si="38"/>
        <v>9.854259051</v>
      </c>
      <c r="AM58" s="620">
        <f t="shared" si="38"/>
        <v>9.937257487</v>
      </c>
      <c r="AN58" s="620">
        <f t="shared" si="38"/>
        <v>10.02025592</v>
      </c>
      <c r="AO58" s="620">
        <f t="shared" si="38"/>
        <v>10.10325436</v>
      </c>
      <c r="AP58" s="620">
        <f t="shared" si="38"/>
        <v>10.1862528</v>
      </c>
      <c r="AQ58" s="620">
        <f t="shared" si="38"/>
        <v>10.26925123</v>
      </c>
      <c r="AR58" s="620">
        <f t="shared" si="38"/>
        <v>10.35224967</v>
      </c>
      <c r="AS58" s="620">
        <f t="shared" si="38"/>
        <v>10.4352481</v>
      </c>
      <c r="AT58" s="620">
        <f t="shared" si="38"/>
        <v>10.51824654</v>
      </c>
      <c r="AU58" s="620">
        <f t="shared" si="38"/>
        <v>10.60124497</v>
      </c>
      <c r="AV58" s="620">
        <f t="shared" si="38"/>
        <v>10.68424341</v>
      </c>
      <c r="AW58" s="620">
        <f t="shared" si="38"/>
        <v>10.76724185</v>
      </c>
      <c r="AX58" s="620">
        <f t="shared" si="38"/>
        <v>10.85024028</v>
      </c>
      <c r="AY58" s="620">
        <f t="shared" si="38"/>
        <v>10.93323872</v>
      </c>
      <c r="AZ58" s="620">
        <f t="shared" si="38"/>
        <v>11.01623715</v>
      </c>
      <c r="BA58" s="620">
        <f t="shared" si="38"/>
        <v>11.09923559</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18.34992893</v>
      </c>
      <c r="D60" s="621">
        <f>average(O45:S45)/100*10000</f>
        <v>12.47097739</v>
      </c>
      <c r="E60" s="621">
        <f>average(O44:S44)</f>
        <v>40.18779579</v>
      </c>
      <c r="F60" s="621">
        <f>average(O46:S46)/100*10000</f>
        <v>132.8579728</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5.389863418</v>
      </c>
      <c r="D65" s="630">
        <f t="shared" si="39"/>
        <v>5.293863469</v>
      </c>
      <c r="E65" s="630">
        <f t="shared" si="39"/>
        <v>5.26378519</v>
      </c>
      <c r="F65" s="630">
        <f t="shared" si="39"/>
        <v>5.252633203</v>
      </c>
      <c r="G65" s="630">
        <f t="shared" si="39"/>
        <v>5.231613035</v>
      </c>
      <c r="H65" s="630">
        <f t="shared" si="39"/>
        <v>5.275833159</v>
      </c>
      <c r="I65" s="630">
        <f t="shared" si="39"/>
        <v>5.20426293</v>
      </c>
      <c r="J65" s="630">
        <f t="shared" si="39"/>
        <v>5.285660514</v>
      </c>
      <c r="K65" s="630">
        <f t="shared" si="39"/>
        <v>5.301195504</v>
      </c>
      <c r="L65" s="630">
        <f t="shared" si="39"/>
        <v>5.314712212</v>
      </c>
      <c r="M65" s="630">
        <f t="shared" si="39"/>
        <v>5.300519056</v>
      </c>
      <c r="N65" s="630">
        <f t="shared" si="39"/>
        <v>5.319786568</v>
      </c>
      <c r="O65" s="630">
        <f t="shared" si="39"/>
        <v>5.309373637</v>
      </c>
      <c r="P65" s="630">
        <f t="shared" si="39"/>
        <v>5.316002932</v>
      </c>
      <c r="Q65" s="630">
        <f t="shared" si="39"/>
        <v>5.296763023</v>
      </c>
      <c r="R65" s="630">
        <f t="shared" si="39"/>
        <v>5.295681056</v>
      </c>
      <c r="S65" s="630">
        <f t="shared" si="39"/>
        <v>5.295745263</v>
      </c>
      <c r="T65" s="630">
        <f t="shared" si="39"/>
        <v>5.305531028</v>
      </c>
      <c r="U65" s="630">
        <f t="shared" si="39"/>
        <v>5.305531028</v>
      </c>
      <c r="V65" s="630">
        <f t="shared" si="39"/>
        <v>5.305531028</v>
      </c>
      <c r="W65" s="630">
        <f t="shared" si="39"/>
        <v>5.305531028</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0.5395258676</v>
      </c>
      <c r="D67" s="410">
        <f t="shared" si="40"/>
        <v>0.5299162632</v>
      </c>
      <c r="E67" s="410">
        <f t="shared" si="40"/>
        <v>0.5269054245</v>
      </c>
      <c r="F67" s="410">
        <f t="shared" si="40"/>
        <v>0.5257891094</v>
      </c>
      <c r="G67" s="410">
        <f t="shared" si="40"/>
        <v>0.5236849885</v>
      </c>
      <c r="H67" s="410">
        <f t="shared" si="40"/>
        <v>0.5281114274</v>
      </c>
      <c r="I67" s="410">
        <f t="shared" si="40"/>
        <v>0.5209472402</v>
      </c>
      <c r="J67" s="410">
        <f t="shared" si="40"/>
        <v>0.5290951466</v>
      </c>
      <c r="K67" s="410">
        <f t="shared" si="40"/>
        <v>0.5306502006</v>
      </c>
      <c r="L67" s="410">
        <f t="shared" si="40"/>
        <v>0.5320032244</v>
      </c>
      <c r="M67" s="410">
        <f t="shared" si="40"/>
        <v>0.5305824881</v>
      </c>
      <c r="N67" s="410">
        <f t="shared" si="40"/>
        <v>0.532511168</v>
      </c>
      <c r="O67" s="410">
        <f t="shared" si="40"/>
        <v>0.5314688325</v>
      </c>
      <c r="P67" s="410">
        <f t="shared" si="40"/>
        <v>0.5321324256</v>
      </c>
      <c r="Q67" s="410">
        <f t="shared" si="40"/>
        <v>0.5302065088</v>
      </c>
      <c r="R67" s="410">
        <f t="shared" si="40"/>
        <v>0.5300982038</v>
      </c>
      <c r="S67" s="410">
        <f t="shared" si="40"/>
        <v>0.530104631</v>
      </c>
      <c r="T67" s="410">
        <f t="shared" si="40"/>
        <v>0.531084187</v>
      </c>
      <c r="U67" s="410">
        <f t="shared" si="40"/>
        <v>0.531084187</v>
      </c>
      <c r="V67" s="410">
        <f t="shared" si="40"/>
        <v>0.531084187</v>
      </c>
      <c r="W67" s="410">
        <f t="shared" si="40"/>
        <v>0.531084187</v>
      </c>
      <c r="X67" s="410">
        <f t="shared" si="40"/>
        <v>0.531084187</v>
      </c>
      <c r="Y67" s="410">
        <f t="shared" si="40"/>
        <v>0.531084187</v>
      </c>
      <c r="Z67" s="410">
        <f t="shared" si="40"/>
        <v>0.531084187</v>
      </c>
      <c r="AA67" s="410">
        <f t="shared" si="40"/>
        <v>0.531084187</v>
      </c>
      <c r="AB67" s="410">
        <f t="shared" si="40"/>
        <v>0.531084187</v>
      </c>
      <c r="AC67" s="410">
        <f t="shared" si="40"/>
        <v>0.531084187</v>
      </c>
      <c r="AD67" s="410">
        <f t="shared" si="40"/>
        <v>0.531084187</v>
      </c>
      <c r="AE67" s="410">
        <f t="shared" si="40"/>
        <v>0.531084187</v>
      </c>
      <c r="AF67" s="410">
        <f t="shared" si="40"/>
        <v>0.531084187</v>
      </c>
      <c r="AG67" s="410">
        <f t="shared" si="40"/>
        <v>0.531084187</v>
      </c>
      <c r="AH67" s="410">
        <f t="shared" si="40"/>
        <v>0.531084187</v>
      </c>
      <c r="AI67" s="410">
        <f t="shared" si="40"/>
        <v>0.531084187</v>
      </c>
      <c r="AJ67" s="410">
        <f t="shared" si="40"/>
        <v>0.531084187</v>
      </c>
      <c r="AK67" s="410">
        <f t="shared" si="40"/>
        <v>0.531084187</v>
      </c>
      <c r="AL67" s="410">
        <f t="shared" si="40"/>
        <v>0.531084187</v>
      </c>
      <c r="AM67" s="410">
        <f t="shared" si="40"/>
        <v>0.531084187</v>
      </c>
      <c r="AN67" s="410">
        <f t="shared" si="40"/>
        <v>0.531084187</v>
      </c>
      <c r="AO67" s="410">
        <f t="shared" si="40"/>
        <v>0.531084187</v>
      </c>
      <c r="AP67" s="410">
        <f t="shared" si="40"/>
        <v>0.531084187</v>
      </c>
      <c r="AQ67" s="410">
        <f t="shared" si="40"/>
        <v>0.531084187</v>
      </c>
      <c r="AR67" s="410">
        <f t="shared" si="40"/>
        <v>0.531084187</v>
      </c>
      <c r="AS67" s="410">
        <f t="shared" si="40"/>
        <v>0.531084187</v>
      </c>
      <c r="AT67" s="410">
        <f t="shared" si="40"/>
        <v>0.531084187</v>
      </c>
      <c r="AU67" s="410">
        <f t="shared" si="40"/>
        <v>0.531084187</v>
      </c>
      <c r="AV67" s="410">
        <f t="shared" si="40"/>
        <v>0.531084187</v>
      </c>
      <c r="AW67" s="410">
        <f t="shared" si="40"/>
        <v>0.531084187</v>
      </c>
      <c r="AX67" s="410">
        <f t="shared" si="40"/>
        <v>0.531084187</v>
      </c>
      <c r="AY67" s="410">
        <f t="shared" si="40"/>
        <v>0.531084187</v>
      </c>
      <c r="AZ67" s="410">
        <f t="shared" si="40"/>
        <v>0.531084187</v>
      </c>
      <c r="BA67" s="410">
        <f t="shared" si="40"/>
        <v>0.531084187</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2</v>
      </c>
      <c r="K21" s="637">
        <f>LOOKUP($AZ$22,'Assumptions (T&amp;D) old'!$B$29:$B$36,'Assumptions (T&amp;D) old'!$C$29:$C$36)</f>
        <v>2</v>
      </c>
      <c r="L21" s="637">
        <f>LOOKUP($AZ$22,'Assumptions (T&amp;D) old'!$B$29:$B$36,'Assumptions (T&amp;D) old'!$C$29:$C$36)</f>
        <v>2</v>
      </c>
      <c r="M21" s="637">
        <f>LOOKUP($AZ$22,'Assumptions (T&amp;D) old'!$B$29:$B$36,'Assumptions (T&amp;D) old'!$C$29:$C$36)</f>
        <v>2</v>
      </c>
      <c r="N21" s="637">
        <f>LOOKUP($AZ$22,'Assumptions (T&amp;D) old'!$B$29:$B$36,'Assumptions (T&amp;D) old'!$C$29:$C$36)</f>
        <v>2</v>
      </c>
      <c r="O21" s="637">
        <f>LOOKUP($AZ$22,'Assumptions (T&amp;D) old'!$B$29:$B$36,'Assumptions (T&amp;D) old'!$C$29:$C$36)</f>
        <v>2</v>
      </c>
      <c r="P21" s="637">
        <f>LOOKUP($AZ$22,'Assumptions (T&amp;D) old'!$B$29:$B$36,'Assumptions (T&amp;D) old'!$C$29:$C$36)</f>
        <v>2</v>
      </c>
      <c r="Q21" s="637">
        <f>LOOKUP($AZ$22,'Assumptions (T&amp;D) old'!$B$29:$B$36,'Assumptions (T&amp;D) old'!$C$29:$C$36)</f>
        <v>2</v>
      </c>
      <c r="R21" s="637">
        <f>LOOKUP($AZ$22,'Assumptions (T&amp;D) old'!$B$29:$B$36,'Assumptions (T&amp;D) old'!$C$29:$C$36)</f>
        <v>2</v>
      </c>
      <c r="S21" s="637">
        <f>LOOKUP($AZ$22,'Assumptions (T&amp;D) old'!$B$29:$B$36,'Assumptions (T&amp;D) old'!$C$29:$C$36)</f>
        <v>2</v>
      </c>
      <c r="T21" s="637">
        <f>LOOKUP($AZ$22,'Assumptions (T&amp;D) old'!$B$29:$B$36,'Assumptions (T&amp;D) old'!$C$29:$C$36)</f>
        <v>2</v>
      </c>
      <c r="U21" s="637">
        <f>LOOKUP($AZ$22,'Assumptions (T&amp;D) old'!$B$29:$B$36,'Assumptions (T&amp;D) old'!$C$29:$C$36)</f>
        <v>2</v>
      </c>
      <c r="V21" s="637">
        <f>LOOKUP($AZ$22,'Assumptions (T&amp;D) old'!$B$29:$B$36,'Assumptions (T&amp;D) old'!$C$29:$C$36)</f>
        <v>2</v>
      </c>
      <c r="W21" s="637">
        <f>LOOKUP($AZ$22,'Assumptions (T&amp;D) old'!$B$29:$B$36,'Assumptions (T&amp;D) old'!$C$29:$C$36)</f>
        <v>2</v>
      </c>
      <c r="X21" s="637">
        <f>LOOKUP($AZ$22,'Assumptions (T&amp;D) old'!$B$29:$B$36,'Assumptions (T&amp;D) old'!$C$29:$C$36)</f>
        <v>2</v>
      </c>
      <c r="Y21" s="637">
        <f>LOOKUP($AZ$22,'Assumptions (T&amp;D) old'!$B$29:$B$36,'Assumptions (T&amp;D) old'!$C$29:$C$36)</f>
        <v>2</v>
      </c>
      <c r="Z21" s="637">
        <f>LOOKUP($AZ$22,'Assumptions (T&amp;D) old'!$B$29:$B$36,'Assumptions (T&amp;D) old'!$C$29:$C$36)</f>
        <v>2</v>
      </c>
      <c r="AA21" s="637">
        <f>LOOKUP($AZ$22,'Assumptions (T&amp;D) old'!$B$29:$B$36,'Assumptions (T&amp;D) old'!$C$29:$C$36)</f>
        <v>2</v>
      </c>
      <c r="AB21" s="637">
        <f>LOOKUP($AZ$22,'Assumptions (T&amp;D) old'!$B$29:$B$36,'Assumptions (T&amp;D) old'!$C$29:$C$36)</f>
        <v>2</v>
      </c>
      <c r="AC21" s="637">
        <f>LOOKUP($AZ$22,'Assumptions (T&amp;D) old'!$B$29:$B$36,'Assumptions (T&amp;D) old'!$C$29:$C$36)</f>
        <v>2</v>
      </c>
      <c r="AD21" s="637">
        <f>LOOKUP($AZ$22,'Assumptions (T&amp;D) old'!$B$29:$B$36,'Assumptions (T&amp;D) old'!$C$29:$C$36)</f>
        <v>2</v>
      </c>
      <c r="AE21" s="637">
        <f>LOOKUP($AZ$22,'Assumptions (T&amp;D) old'!$B$29:$B$36,'Assumptions (T&amp;D) old'!$C$29:$C$36)</f>
        <v>2</v>
      </c>
      <c r="AF21" s="637">
        <f>LOOKUP($AZ$22,'Assumptions (T&amp;D) old'!$B$29:$B$36,'Assumptions (T&amp;D) old'!$C$29:$C$36)</f>
        <v>2</v>
      </c>
      <c r="AG21" s="637">
        <f>LOOKUP($AZ$22,'Assumptions (T&amp;D) old'!$B$29:$B$36,'Assumptions (T&amp;D) old'!$C$29:$C$36)</f>
        <v>2</v>
      </c>
      <c r="AH21" s="637">
        <f>LOOKUP($AZ$22,'Assumptions (T&amp;D) old'!$B$29:$B$36,'Assumptions (T&amp;D) old'!$C$29:$C$36)</f>
        <v>2</v>
      </c>
      <c r="AI21" s="637">
        <f>LOOKUP($AZ$22,'Assumptions (T&amp;D) old'!$B$29:$B$36,'Assumptions (T&amp;D) old'!$C$29:$C$36)</f>
        <v>2</v>
      </c>
      <c r="AJ21" s="637">
        <f>LOOKUP($AZ$22,'Assumptions (T&amp;D) old'!$B$29:$B$36,'Assumptions (T&amp;D) old'!$C$29:$C$36)</f>
        <v>2</v>
      </c>
      <c r="AK21" s="637">
        <f>LOOKUP($AZ$22,'Assumptions (T&amp;D) old'!$B$29:$B$36,'Assumptions (T&amp;D) old'!$C$29:$C$36)</f>
        <v>2</v>
      </c>
      <c r="AL21" s="637">
        <f>LOOKUP($AZ$22,'Assumptions (T&amp;D) old'!$B$29:$B$36,'Assumptions (T&amp;D) old'!$C$29:$C$36)</f>
        <v>2</v>
      </c>
      <c r="AM21" s="637">
        <f>LOOKUP($AZ$22,'Assumptions (T&amp;D) old'!$B$29:$B$36,'Assumptions (T&amp;D) old'!$C$29:$C$36)</f>
        <v>2</v>
      </c>
      <c r="AN21" s="637">
        <f>LOOKUP($AZ$22,'Assumptions (T&amp;D) old'!$B$29:$B$36,'Assumptions (T&amp;D) old'!$C$29:$C$36)</f>
        <v>2</v>
      </c>
      <c r="AO21" s="637">
        <f>LOOKUP($AZ$22,'Assumptions (T&amp;D) old'!$B$29:$B$36,'Assumptions (T&amp;D) old'!$C$29:$C$36)</f>
        <v>2</v>
      </c>
      <c r="AP21" s="637">
        <f>LOOKUP($AZ$22,'Assumptions (T&amp;D) old'!$B$29:$B$36,'Assumptions (T&amp;D) old'!$C$29:$C$36)</f>
        <v>2</v>
      </c>
      <c r="AQ21" s="637">
        <f>LOOKUP($AZ$22,'Assumptions (T&amp;D) old'!$B$29:$B$36,'Assumptions (T&amp;D) old'!$C$29:$C$36)</f>
        <v>2</v>
      </c>
      <c r="AR21" s="637">
        <f>LOOKUP($AZ$22,'Assumptions (T&amp;D) old'!$B$29:$B$36,'Assumptions (T&amp;D) old'!$C$29:$C$36)</f>
        <v>2</v>
      </c>
      <c r="AS21" s="637">
        <f>LOOKUP($AZ$22,'Assumptions (T&amp;D) old'!$B$29:$B$36,'Assumptions (T&amp;D) old'!$C$29:$C$36)</f>
        <v>2</v>
      </c>
      <c r="AT21" s="637">
        <f>LOOKUP($AZ$22,'Assumptions (T&amp;D) old'!$B$29:$B$36,'Assumptions (T&amp;D) old'!$C$29:$C$36)</f>
        <v>2</v>
      </c>
      <c r="AU21" s="637">
        <f>LOOKUP($AZ$22,'Assumptions (T&amp;D) old'!$B$29:$B$36,'Assumptions (T&amp;D) old'!$C$29:$C$36)</f>
        <v>2</v>
      </c>
      <c r="AV21" s="637">
        <f>LOOKUP($AZ$22,'Assumptions (T&amp;D) old'!$B$29:$B$36,'Assumptions (T&amp;D) old'!$C$29:$C$36)</f>
        <v>2</v>
      </c>
      <c r="AW21" s="637">
        <f>LOOKUP($AZ$22,'Assumptions (T&amp;D) old'!$B$29:$B$36,'Assumptions (T&amp;D) old'!$C$29:$C$36)</f>
        <v>2</v>
      </c>
      <c r="AX21" s="637">
        <f>LOOKUP($AZ$22,'Assumptions (T&amp;D) old'!$B$29:$B$36,'Assumptions (T&amp;D) old'!$C$29:$C$36)</f>
        <v>2</v>
      </c>
      <c r="AY21" s="637">
        <f>LOOKUP($AZ$22,'Assumptions (T&amp;D) old'!$B$29:$B$36,'Assumptions (T&amp;D) old'!$C$29:$C$36)</f>
        <v>2</v>
      </c>
      <c r="AZ21" s="637">
        <f>LOOKUP($AZ$22,'Assumptions (T&amp;D) old'!$B$29:$B$36,'Assumptions (T&amp;D) old'!$C$29:$C$36)</f>
        <v>2</v>
      </c>
    </row>
    <row r="22">
      <c r="A22" s="78" t="s">
        <v>828</v>
      </c>
      <c r="B22" s="642">
        <f>(Model!C673+Model!C898)/SUM(Model!C9,Model!C428,Model!C673,Model!C898,Model!C1123,Model!C1350)</f>
        <v>0</v>
      </c>
      <c r="C22" s="642">
        <f>(Model!D673+Model!D898)/SUM(Model!D9,Model!D428,Model!D673,Model!D898,Model!D1123,Model!D1350)</f>
        <v>0</v>
      </c>
      <c r="D22" s="642">
        <f>(Model!E673+Model!E898)/SUM(Model!E9,Model!E428,Model!E673,Model!E898,Model!E1123,Model!E1350)</f>
        <v>0.000006737238344</v>
      </c>
      <c r="E22" s="642">
        <f>(Model!F673+Model!F898)/SUM(Model!F9,Model!F428,Model!F673,Model!F898,Model!F1123,Model!F1350)</f>
        <v>0.000006550553201</v>
      </c>
      <c r="F22" s="642">
        <f>(Model!G673+Model!G898)/SUM(Model!G9,Model!G428,Model!G673,Model!G898,Model!G1123,Model!G1350)</f>
        <v>0.000006217318295</v>
      </c>
      <c r="G22" s="644">
        <f>(Model!H673+Model!H898)/SUM(Model!H9,Model!H428,Model!H673,Model!H898,Model!H1123,Model!H1350)</f>
        <v>0.000005272515939</v>
      </c>
      <c r="H22" s="644">
        <f>(Model!I673+Model!I898)/SUM(Model!I9,Model!I428,Model!I673,Model!I898,Model!I1123,Model!I1350)</f>
        <v>0.00008677065975</v>
      </c>
      <c r="I22" s="644">
        <f>(Model!J673+Model!J898)/SUM(Model!J9,Model!J428,Model!J673,Model!J898,Model!J1123,Model!J1350)</f>
        <v>0.00007643031607</v>
      </c>
      <c r="J22" s="644">
        <f>(Model!K673+Model!K898)/SUM(Model!K9,Model!K428,Model!K673,Model!K898,Model!K1123,Model!K1350)</f>
        <v>0.0000817929447</v>
      </c>
      <c r="K22" s="642">
        <f>(Model!L673+Model!L898)/SUM(Model!L9,Model!L428,Model!L673,Model!L898,Model!L1123,Model!L1350)</f>
        <v>0.00009298324429</v>
      </c>
      <c r="L22" s="642">
        <f>(Model!M673+Model!M898)/SUM(Model!M9,Model!M428,Model!M673,Model!M898,Model!M1123,Model!M1350)</f>
        <v>0.00008028186839</v>
      </c>
      <c r="M22" s="642">
        <f>(Model!N673+Model!N898)/SUM(Model!N9,Model!N428,Model!N673,Model!N898,Model!N1123,Model!N1350)</f>
        <v>0.000113387375</v>
      </c>
      <c r="N22" s="642">
        <f>(Model!O673+Model!O898)/SUM(Model!O9,Model!O428,Model!O673,Model!O898,Model!O1123,Model!O1350)</f>
        <v>0.0003324818815</v>
      </c>
      <c r="O22" s="642">
        <f>(Model!P673+Model!P898)/SUM(Model!P9,Model!P428,Model!P673,Model!P898,Model!P1123,Model!P1350)</f>
        <v>0.0006983633606</v>
      </c>
      <c r="P22" s="642">
        <f>(Model!Q673+Model!Q898)/SUM(Model!Q9,Model!Q428,Model!Q673,Model!Q898,Model!Q1123,Model!Q1350)</f>
        <v>0.001501977363</v>
      </c>
      <c r="Q22" s="642">
        <f>(Model!R673+Model!R898)/SUM(Model!R9,Model!R428,Model!R673,Model!R898,Model!R1123,Model!R1350)</f>
        <v>0.002581959119</v>
      </c>
      <c r="R22" s="642">
        <f>(Model!S673+Model!S898)/SUM(Model!S9,Model!S428,Model!S673,Model!S898,Model!S1123,Model!S1350)</f>
        <v>0.007063941774</v>
      </c>
      <c r="S22" s="642">
        <f>(Model!T673+Model!T898)/SUM(Model!T9,Model!T428,Model!T673,Model!T898,Model!T1123,Model!T1350)</f>
        <v>0.01313546877</v>
      </c>
      <c r="T22" s="642">
        <f>(Model!U673+Model!U898)/SUM(Model!U9,Model!U428,Model!U673,Model!U898,Model!U1123,Model!U1350)</f>
        <v>0.01578729342</v>
      </c>
      <c r="U22" s="642">
        <f>(Model!V673+Model!V898)/SUM(Model!V9,Model!V428,Model!V673,Model!V898,Model!V1123,Model!V1350)</f>
        <v>0.01806392644</v>
      </c>
      <c r="V22" s="642">
        <f>(Model!W673+Model!W898)/SUM(Model!W9,Model!W428,Model!W673,Model!W898,Model!W1123,Model!W1350)</f>
        <v>0.01806392644</v>
      </c>
      <c r="W22" s="642">
        <f>(Model!X673+Model!X898)/SUM(Model!X9,Model!X428,Model!X673,Model!X898,Model!X1123,Model!X1350)</f>
        <v>0.02294337494</v>
      </c>
      <c r="X22" s="642">
        <f>(Model!Y673+Model!Y898)/SUM(Model!Y9,Model!Y428,Model!Y673,Model!Y898,Model!Y1123,Model!Y1350)</f>
        <v>0.02772535025</v>
      </c>
      <c r="Y22" s="642">
        <f>(Model!Z673+Model!Z898)/SUM(Model!Z9,Model!Z428,Model!Z673,Model!Z898,Model!Z1123,Model!Z1350)</f>
        <v>0.03241274424</v>
      </c>
      <c r="Z22" s="642">
        <f>(Model!AA673+Model!AA898)/SUM(Model!AA9,Model!AA428,Model!AA673,Model!AA898,Model!AA1123,Model!AA1350)</f>
        <v>0.03700833545</v>
      </c>
      <c r="AA22" s="642">
        <f>(Model!AB673+Model!AB898)/SUM(Model!AB9,Model!AB428,Model!AB673,Model!AB898,Model!AB1123,Model!AB1350)</f>
        <v>0.04151479468</v>
      </c>
      <c r="AB22" s="642">
        <f>(Model!AC673+Model!AC898)/SUM(Model!AC9,Model!AC428,Model!AC673,Model!AC898,Model!AC1123,Model!AC1350)</f>
        <v>0.04593469012</v>
      </c>
      <c r="AC22" s="642">
        <f>(Model!AD673+Model!AD898)/SUM(Model!AD9,Model!AD428,Model!AD673,Model!AD898,Model!AD1123,Model!AD1350)</f>
        <v>0.05027049221</v>
      </c>
      <c r="AD22" s="642">
        <f>(Model!AE673+Model!AE898)/SUM(Model!AE9,Model!AE428,Model!AE673,Model!AE898,Model!AE1123,Model!AE1350)</f>
        <v>0.0545245783</v>
      </c>
      <c r="AE22" s="642">
        <f>(Model!AF673+Model!AF898)/SUM(Model!AF9,Model!AF428,Model!AF673,Model!AF898,Model!AF1123,Model!AF1350)</f>
        <v>0.05869923693</v>
      </c>
      <c r="AF22" s="642">
        <f>(Model!AG673+Model!AG898)/SUM(Model!AG9,Model!AG428,Model!AG673,Model!AG898,Model!AG1123,Model!AG1350)</f>
        <v>0.06279667202</v>
      </c>
      <c r="AG22" s="642">
        <f>(Model!AH673+Model!AH898)/SUM(Model!AH9,Model!AH428,Model!AH673,Model!AH898,Model!AH1123,Model!AH1350)</f>
        <v>0.06681900667</v>
      </c>
      <c r="AH22" s="642">
        <f>(Model!AI673+Model!AI898)/SUM(Model!AI9,Model!AI428,Model!AI673,Model!AI898,Model!AI1123,Model!AI1350)</f>
        <v>0.07076828685</v>
      </c>
      <c r="AI22" s="642">
        <f>(Model!AJ673+Model!AJ898)/SUM(Model!AJ9,Model!AJ428,Model!AJ673,Model!AJ898,Model!AJ1123,Model!AJ1350)</f>
        <v>0.0746464849</v>
      </c>
      <c r="AJ22" s="642">
        <f>(Model!AK673+Model!AK898)/SUM(Model!AK9,Model!AK428,Model!AK673,Model!AK898,Model!AK1123,Model!AK1350)</f>
        <v>0.07845550279</v>
      </c>
      <c r="AK22" s="642">
        <f>(Model!AL673+Model!AL898)/SUM(Model!AL9,Model!AL428,Model!AL673,Model!AL898,Model!AL1123,Model!AL1350)</f>
        <v>0.08219717524</v>
      </c>
      <c r="AL22" s="642">
        <f>(Model!AM673+Model!AM898)/SUM(Model!AM9,Model!AM428,Model!AM673,Model!AM898,Model!AM1123,Model!AM1350)</f>
        <v>0.08587327264</v>
      </c>
      <c r="AM22" s="642">
        <f>(Model!AN673+Model!AN898)/SUM(Model!AN9,Model!AN428,Model!AN673,Model!AN898,Model!AN1123,Model!AN1350)</f>
        <v>0.08948550389</v>
      </c>
      <c r="AN22" s="642">
        <f>(Model!AO673+Model!AO898)/SUM(Model!AO9,Model!AO428,Model!AO673,Model!AO898,Model!AO1123,Model!AO1350)</f>
        <v>0.09303551901</v>
      </c>
      <c r="AO22" s="642">
        <f>(Model!AP673+Model!AP898)/SUM(Model!AP9,Model!AP428,Model!AP673,Model!AP898,Model!AP1123,Model!AP1350)</f>
        <v>0.09652491165</v>
      </c>
      <c r="AP22" s="642">
        <f>(Model!AQ673+Model!AQ898)/SUM(Model!AQ9,Model!AQ428,Model!AQ673,Model!AQ898,Model!AQ1123,Model!AQ1350)</f>
        <v>0.09995522153</v>
      </c>
      <c r="AQ22" s="642">
        <f>(Model!AR673+Model!AR898)/SUM(Model!AR9,Model!AR428,Model!AR673,Model!AR898,Model!AR1123,Model!AR1350)</f>
        <v>0.1033279366</v>
      </c>
      <c r="AR22" s="642">
        <f>(Model!AS673+Model!AS898)/SUM(Model!AS9,Model!AS428,Model!AS673,Model!AS898,Model!AS1123,Model!AS1350)</f>
        <v>0.1066444954</v>
      </c>
      <c r="AS22" s="642">
        <f>(Model!AT673+Model!AT898)/SUM(Model!AT9,Model!AT428,Model!AT673,Model!AT898,Model!AT1123,Model!AT1350)</f>
        <v>0.1099062888</v>
      </c>
      <c r="AT22" s="642">
        <f>(Model!AU673+Model!AU898)/SUM(Model!AU9,Model!AU428,Model!AU673,Model!AU898,Model!AU1123,Model!AU1350)</f>
        <v>0.1131146622</v>
      </c>
      <c r="AU22" s="642">
        <f>(Model!AV673+Model!AV898)/SUM(Model!AV9,Model!AV428,Model!AV673,Model!AV898,Model!AV1123,Model!AV1350)</f>
        <v>0.1162709173</v>
      </c>
      <c r="AV22" s="642">
        <f>(Model!AW673+Model!AW898)/SUM(Model!AW9,Model!AW428,Model!AW673,Model!AW898,Model!AW1123,Model!AW1350)</f>
        <v>0.1193763137</v>
      </c>
      <c r="AW22" s="642">
        <f>(Model!AX673+Model!AX898)/SUM(Model!AX9,Model!AX428,Model!AX673,Model!AX898,Model!AX1123,Model!AX1350)</f>
        <v>0.122432071</v>
      </c>
      <c r="AX22" s="642">
        <f>(Model!AY673+Model!AY898)/SUM(Model!AY9,Model!AY428,Model!AY673,Model!AY898,Model!AY1123,Model!AY1350)</f>
        <v>0.1254393698</v>
      </c>
      <c r="AY22" s="642">
        <f>(Model!AZ673+Model!AZ898)/SUM(Model!AZ9,Model!AZ428,Model!AZ673,Model!AZ898,Model!AZ1123,Model!AZ1350)</f>
        <v>0.1283993539</v>
      </c>
      <c r="AZ22" s="642">
        <f>(Model!BA673+Model!BA898)/SUM(Model!BA9,Model!BA428,Model!BA673,Model!BA898,Model!BA1123,Model!BA1350)</f>
        <v>0.1313131312</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5.343530278</v>
      </c>
      <c r="K23" s="637">
        <f t="shared" si="18"/>
        <v>5.200633176</v>
      </c>
      <c r="L23" s="637">
        <f t="shared" si="18"/>
        <v>7.060242389</v>
      </c>
      <c r="M23" s="637">
        <f t="shared" si="18"/>
        <v>6.225750394</v>
      </c>
      <c r="N23" s="637">
        <f t="shared" si="18"/>
        <v>11.36987457</v>
      </c>
      <c r="O23" s="637">
        <f t="shared" si="18"/>
        <v>17.68054933</v>
      </c>
      <c r="P23" s="637">
        <f t="shared" si="18"/>
        <v>15.61738111</v>
      </c>
      <c r="Q23" s="637">
        <f t="shared" si="18"/>
        <v>17.20866658</v>
      </c>
      <c r="R23" s="637">
        <f t="shared" si="18"/>
        <v>17.21427769</v>
      </c>
      <c r="S23" s="637">
        <f t="shared" ref="S23:AZ23" si="19">AVERAGE(M23:R23)</f>
        <v>14.21941661</v>
      </c>
      <c r="T23" s="637">
        <f t="shared" si="19"/>
        <v>15.55169432</v>
      </c>
      <c r="U23" s="637">
        <f t="shared" si="19"/>
        <v>16.24866427</v>
      </c>
      <c r="V23" s="637">
        <f t="shared" si="19"/>
        <v>16.01001676</v>
      </c>
      <c r="W23" s="637">
        <f t="shared" si="19"/>
        <v>16.07545604</v>
      </c>
      <c r="X23" s="637">
        <f t="shared" si="19"/>
        <v>15.88658762</v>
      </c>
      <c r="Y23" s="637">
        <f t="shared" si="19"/>
        <v>15.66530594</v>
      </c>
      <c r="Z23" s="637">
        <f t="shared" si="19"/>
        <v>15.90628749</v>
      </c>
      <c r="AA23" s="637">
        <f t="shared" si="19"/>
        <v>15.96538635</v>
      </c>
      <c r="AB23" s="637">
        <f t="shared" si="19"/>
        <v>15.91817337</v>
      </c>
      <c r="AC23" s="637">
        <f t="shared" si="19"/>
        <v>15.90286613</v>
      </c>
      <c r="AD23" s="637">
        <f t="shared" si="19"/>
        <v>15.87410115</v>
      </c>
      <c r="AE23" s="637">
        <f t="shared" si="19"/>
        <v>15.87202007</v>
      </c>
      <c r="AF23" s="637">
        <f t="shared" si="19"/>
        <v>15.90647243</v>
      </c>
      <c r="AG23" s="637">
        <f t="shared" si="19"/>
        <v>15.90650325</v>
      </c>
      <c r="AH23" s="637">
        <f t="shared" si="19"/>
        <v>15.8966894</v>
      </c>
      <c r="AI23" s="637">
        <f t="shared" si="19"/>
        <v>15.89310874</v>
      </c>
      <c r="AJ23" s="637">
        <f t="shared" si="19"/>
        <v>15.89148251</v>
      </c>
      <c r="AK23" s="637">
        <f t="shared" si="19"/>
        <v>15.8943794</v>
      </c>
      <c r="AL23" s="637">
        <f t="shared" si="19"/>
        <v>15.89810595</v>
      </c>
      <c r="AM23" s="637">
        <f t="shared" si="19"/>
        <v>15.89671154</v>
      </c>
      <c r="AN23" s="637">
        <f t="shared" si="19"/>
        <v>15.89507959</v>
      </c>
      <c r="AO23" s="637">
        <f t="shared" si="19"/>
        <v>15.89481129</v>
      </c>
      <c r="AP23" s="637">
        <f t="shared" si="19"/>
        <v>15.89509505</v>
      </c>
      <c r="AQ23" s="637">
        <f t="shared" si="19"/>
        <v>15.89569714</v>
      </c>
      <c r="AR23" s="637">
        <f t="shared" si="19"/>
        <v>15.89591676</v>
      </c>
      <c r="AS23" s="637">
        <f t="shared" si="19"/>
        <v>15.89555189</v>
      </c>
      <c r="AT23" s="637">
        <f t="shared" si="19"/>
        <v>15.89535862</v>
      </c>
      <c r="AU23" s="637">
        <f t="shared" si="19"/>
        <v>15.89540512</v>
      </c>
      <c r="AV23" s="637">
        <f t="shared" si="19"/>
        <v>15.8955041</v>
      </c>
      <c r="AW23" s="637">
        <f t="shared" si="19"/>
        <v>15.89557227</v>
      </c>
      <c r="AX23" s="637">
        <f t="shared" si="19"/>
        <v>15.89555146</v>
      </c>
      <c r="AY23" s="637">
        <f t="shared" si="19"/>
        <v>15.89549058</v>
      </c>
      <c r="AZ23" s="637">
        <f t="shared" si="19"/>
        <v>15.89548036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1.8</v>
      </c>
      <c r="C27" s="647">
        <f>Model!D672</f>
        <v>1.8</v>
      </c>
      <c r="D27" s="647">
        <f>Model!E672</f>
        <v>1.8</v>
      </c>
      <c r="E27" s="647">
        <f>Model!F672</f>
        <v>1.8</v>
      </c>
      <c r="F27" s="647">
        <f>Model!G672</f>
        <v>28.8</v>
      </c>
      <c r="G27" s="647">
        <f>Model!H672</f>
        <v>28.8</v>
      </c>
      <c r="H27" s="647">
        <f>Model!I672</f>
        <v>28.8</v>
      </c>
      <c r="I27" s="647">
        <f>Model!J672</f>
        <v>28.8</v>
      </c>
      <c r="J27" s="647">
        <f>Model!K672</f>
        <v>28.8</v>
      </c>
      <c r="K27" s="647">
        <f>Model!L672</f>
        <v>28.8</v>
      </c>
      <c r="L27" s="647">
        <f>Model!M672</f>
        <v>28.8</v>
      </c>
      <c r="M27" s="647">
        <f>Model!N672</f>
        <v>28.8</v>
      </c>
      <c r="N27" s="647">
        <f>Model!O672</f>
        <v>28.8</v>
      </c>
      <c r="O27" s="647">
        <f>Model!P672</f>
        <v>28.8</v>
      </c>
      <c r="P27" s="647">
        <f>Model!Q672</f>
        <v>28.8</v>
      </c>
      <c r="Q27" s="647">
        <f>Model!R672</f>
        <v>28.8</v>
      </c>
      <c r="R27" s="647">
        <f>Model!S672</f>
        <v>236.8</v>
      </c>
      <c r="S27" s="647">
        <f>Model!T672</f>
        <v>236.8</v>
      </c>
      <c r="T27" s="647">
        <f>Model!U672</f>
        <v>236.8</v>
      </c>
      <c r="U27" s="647">
        <f>Model!V672</f>
        <v>236.8</v>
      </c>
      <c r="V27" s="648">
        <f>Model!W672</f>
        <v>236.8</v>
      </c>
      <c r="W27" s="648">
        <f>Model!X672</f>
        <v>392.3596406</v>
      </c>
      <c r="X27" s="648">
        <f>Model!Y672</f>
        <v>547.9192812</v>
      </c>
      <c r="Y27" s="648">
        <f>Model!Z672</f>
        <v>703.4789218</v>
      </c>
      <c r="Z27" s="648">
        <f>Model!AA672</f>
        <v>859.0385624</v>
      </c>
      <c r="AA27" s="648">
        <f>Model!AB672</f>
        <v>1014.598203</v>
      </c>
      <c r="AB27" s="648">
        <f>Model!AC672</f>
        <v>1170.157844</v>
      </c>
      <c r="AC27" s="648">
        <f>Model!AD672</f>
        <v>1325.717484</v>
      </c>
      <c r="AD27" s="648">
        <f>Model!AE672</f>
        <v>1481.277125</v>
      </c>
      <c r="AE27" s="648">
        <f>Model!AF672</f>
        <v>1636.836765</v>
      </c>
      <c r="AF27" s="648">
        <f>Model!AG672</f>
        <v>1792.396406</v>
      </c>
      <c r="AG27" s="648">
        <f>Model!AH672</f>
        <v>1947.956047</v>
      </c>
      <c r="AH27" s="648">
        <f>Model!AI672</f>
        <v>2103.515687</v>
      </c>
      <c r="AI27" s="648">
        <f>Model!AJ672</f>
        <v>2259.075328</v>
      </c>
      <c r="AJ27" s="648">
        <f>Model!AK672</f>
        <v>2414.634968</v>
      </c>
      <c r="AK27" s="648">
        <f>Model!AL672</f>
        <v>2570.194609</v>
      </c>
      <c r="AL27" s="648">
        <f>Model!AM672</f>
        <v>2725.75425</v>
      </c>
      <c r="AM27" s="648">
        <f>Model!AN672</f>
        <v>2881.31389</v>
      </c>
      <c r="AN27" s="648">
        <f>Model!AO672</f>
        <v>3036.873531</v>
      </c>
      <c r="AO27" s="648">
        <f>Model!AP672</f>
        <v>3192.433171</v>
      </c>
      <c r="AP27" s="648">
        <f>Model!AQ672</f>
        <v>3347.992812</v>
      </c>
      <c r="AQ27" s="648">
        <f>Model!AR672</f>
        <v>3503.552453</v>
      </c>
      <c r="AR27" s="648">
        <f>Model!AS672</f>
        <v>3659.112093</v>
      </c>
      <c r="AS27" s="648">
        <f>Model!AT672</f>
        <v>3814.671734</v>
      </c>
      <c r="AT27" s="648">
        <f>Model!AU672</f>
        <v>3970.231374</v>
      </c>
      <c r="AU27" s="648">
        <f>Model!AV672</f>
        <v>4125.791015</v>
      </c>
      <c r="AV27" s="648">
        <f>Model!AW672</f>
        <v>4281.350656</v>
      </c>
      <c r="AW27" s="648">
        <f>Model!AX672</f>
        <v>4436.910296</v>
      </c>
      <c r="AX27" s="648">
        <f>Model!AY672</f>
        <v>4592.469937</v>
      </c>
      <c r="AY27" s="648">
        <f>Model!AZ672</f>
        <v>4748.029577</v>
      </c>
      <c r="AZ27" s="648">
        <f>Model!BA672</f>
        <v>4903.589218</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4004.9</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0.3864978241</v>
      </c>
      <c r="W15" s="208">
        <f>if(Model!X8&gt;0,Model!X9*1000000/(Model!X8*8760),0)</f>
        <v>0.3954817546</v>
      </c>
      <c r="X15" s="208">
        <f>if(Model!Y8&gt;0,Model!Y9*1000000/(Model!Y8*8760),0)</f>
        <v>0.4048098654</v>
      </c>
      <c r="Y15" s="208">
        <f>if(Model!Z8&gt;0,Model!Z9*1000000/(Model!Z8*8760),0)</f>
        <v>0.4145023214</v>
      </c>
      <c r="Z15" s="208">
        <f>if(Model!AA8&gt;0,Model!AA9*1000000/(Model!AA8*8760),0)</f>
        <v>0.424580894</v>
      </c>
      <c r="AA15" s="208">
        <f>if(Model!AB8&gt;0,Model!AB9*1000000/(Model!AB8*8760),0)</f>
        <v>0.4350691248</v>
      </c>
      <c r="AB15" s="208">
        <f>if(Model!AC8&gt;0,Model!AC9*1000000/(Model!AC8*8760),0)</f>
        <v>0.4459925086</v>
      </c>
      <c r="AC15" s="208">
        <f>if(Model!AD8&gt;0,Model!AD9*1000000/(Model!AD8*8760),0)</f>
        <v>0.4573787006</v>
      </c>
      <c r="AD15" s="208">
        <f>if(Model!AE8&gt;0,Model!AE9*1000000/(Model!AE8*8760),0)</f>
        <v>0.4692577501</v>
      </c>
      <c r="AE15" s="208">
        <f>if(Model!AF8&gt;0,Model!AF9*1000000/(Model!AF8*8760),0)</f>
        <v>0.4816623656</v>
      </c>
      <c r="AF15" s="208">
        <f>if(Model!AG8&gt;0,Model!AG9*1000000/(Model!AG8*8760),0)</f>
        <v>0.4946282149</v>
      </c>
      <c r="AG15" s="208">
        <f>if(Model!AH8&gt;0,Model!AH9*1000000/(Model!AH8*8760),0)</f>
        <v>0.5081942683</v>
      </c>
      <c r="AH15" s="208">
        <f>if(Model!AI8&gt;0,Model!AI9*1000000/(Model!AI8*8760),0)</f>
        <v>0.5224031895</v>
      </c>
      <c r="AI15" s="208">
        <f>if(Model!AJ8&gt;0,Model!AJ9*1000000/(Model!AJ8*8760),0)</f>
        <v>0.5373017839</v>
      </c>
      <c r="AJ15" s="208">
        <f>if(Model!AK8&gt;0,Model!AK9*1000000/(Model!AK8*8760),0)</f>
        <v>0.5529415135</v>
      </c>
      <c r="AK15" s="208">
        <f>if(Model!AL8&gt;0,Model!AL9*1000000/(Model!AL8*8760),0)</f>
        <v>0.5693790908</v>
      </c>
      <c r="AL15" s="208">
        <f>if(Model!AM8&gt;0,Model!AM9*1000000/(Model!AM8*8760),0)</f>
        <v>0.5866771661</v>
      </c>
      <c r="AM15" s="208">
        <f>if(Model!AN8&gt;0,Model!AN9*1000000/(Model!AN8*8760),0)</f>
        <v>0.6049051255</v>
      </c>
      <c r="AN15" s="208">
        <f>if(Model!AO8&gt;0,Model!AO9*1000000/(Model!AO8*8760),0)</f>
        <v>0.6241400211</v>
      </c>
      <c r="AO15" s="208">
        <f>if(Model!AP8&gt;0,Model!AP9*1000000/(Model!AP8*8760),0)</f>
        <v>0.6444676595</v>
      </c>
      <c r="AP15" s="208">
        <f>if(Model!AQ8&gt;0,Model!AQ9*1000000/(Model!AQ8*8760),0)</f>
        <v>0.6659838819</v>
      </c>
      <c r="AQ15" s="208">
        <f>if(Model!AR8&gt;0,Model!AR9*1000000/(Model!AR8*8760),0)</f>
        <v>0.688796075</v>
      </c>
      <c r="AR15" s="208">
        <f>if(Model!AS8&gt;0,Model!AS9*1000000/(Model!AS8*8760),0)</f>
        <v>0.7130249634</v>
      </c>
      <c r="AS15" s="208">
        <f>if(Model!AT8&gt;0,Model!AT9*1000000/(Model!AT8*8760),0)</f>
        <v>0.7388067468</v>
      </c>
      <c r="AT15" s="208">
        <f>if(Model!AU8&gt;0,Model!AU9*1000000/(Model!AU8*8760),0)</f>
        <v>0.7662956619</v>
      </c>
      <c r="AU15" s="208">
        <f>if(Model!AV8&gt;0,Model!AV9*1000000/(Model!AV8*8760),0)</f>
        <v>0.7956670701</v>
      </c>
      <c r="AV15" s="208">
        <f>if(Model!AW8&gt;0,Model!AW9*1000000/(Model!AW8*8760),0)</f>
        <v>0.8271212024</v>
      </c>
      <c r="AW15" s="208">
        <f>if(Model!AX8&gt;0,Model!AX9*1000000/(Model!AX8*8760),0)</f>
        <v>0.8608877308</v>
      </c>
      <c r="AX15" s="208">
        <f>if(Model!AY8&gt;0,Model!AY9*1000000/(Model!AY8*8760),0)</f>
        <v>0.8972313847</v>
      </c>
      <c r="AY15" s="208">
        <f>if(Model!AZ8&gt;0,Model!AZ9*1000000/(Model!AZ8*8760),0)</f>
        <v>0.9364589065</v>
      </c>
      <c r="AZ15" s="208">
        <f>if(Model!BA8&gt;0,Model!BA9*1000000/(Model!BA8*8760),0)</f>
        <v>0.9789277296</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28.0518155</v>
      </c>
      <c r="W20" s="177">
        <f t="shared" ref="W20:AZ20" si="7">V20*(1+V50-V21)</f>
        <v>28.52572953</v>
      </c>
      <c r="X20" s="177">
        <f t="shared" si="7"/>
        <v>29.00764998</v>
      </c>
      <c r="Y20" s="177">
        <f t="shared" si="7"/>
        <v>29.49771211</v>
      </c>
      <c r="Z20" s="177">
        <f t="shared" si="7"/>
        <v>29.99605346</v>
      </c>
      <c r="AA20" s="177">
        <f t="shared" si="7"/>
        <v>30.5028139</v>
      </c>
      <c r="AB20" s="177">
        <f t="shared" si="7"/>
        <v>31.01813568</v>
      </c>
      <c r="AC20" s="177">
        <f t="shared" si="7"/>
        <v>31.54216343</v>
      </c>
      <c r="AD20" s="177">
        <f t="shared" si="7"/>
        <v>32.07504423</v>
      </c>
      <c r="AE20" s="177">
        <f t="shared" si="7"/>
        <v>32.61692764</v>
      </c>
      <c r="AF20" s="177">
        <f t="shared" si="7"/>
        <v>33.16796576</v>
      </c>
      <c r="AG20" s="177">
        <f t="shared" si="7"/>
        <v>33.72831324</v>
      </c>
      <c r="AH20" s="177">
        <f t="shared" si="7"/>
        <v>34.29812737</v>
      </c>
      <c r="AI20" s="177">
        <f t="shared" si="7"/>
        <v>34.87756808</v>
      </c>
      <c r="AJ20" s="177">
        <f t="shared" si="7"/>
        <v>35.46679799</v>
      </c>
      <c r="AK20" s="177">
        <f t="shared" si="7"/>
        <v>36.0659825</v>
      </c>
      <c r="AL20" s="177">
        <f t="shared" si="7"/>
        <v>36.67528977</v>
      </c>
      <c r="AM20" s="177">
        <f t="shared" si="7"/>
        <v>37.29489082</v>
      </c>
      <c r="AN20" s="177">
        <f t="shared" si="7"/>
        <v>37.92495956</v>
      </c>
      <c r="AO20" s="177">
        <f t="shared" si="7"/>
        <v>38.56567283</v>
      </c>
      <c r="AP20" s="177">
        <f t="shared" si="7"/>
        <v>39.21721046</v>
      </c>
      <c r="AQ20" s="177">
        <f t="shared" si="7"/>
        <v>39.87975532</v>
      </c>
      <c r="AR20" s="177">
        <f t="shared" si="7"/>
        <v>40.55349337</v>
      </c>
      <c r="AS20" s="177">
        <f t="shared" si="7"/>
        <v>41.23861372</v>
      </c>
      <c r="AT20" s="177">
        <f t="shared" si="7"/>
        <v>41.93530865</v>
      </c>
      <c r="AU20" s="177">
        <f t="shared" si="7"/>
        <v>42.64377371</v>
      </c>
      <c r="AV20" s="177">
        <f t="shared" si="7"/>
        <v>43.36420774</v>
      </c>
      <c r="AW20" s="177">
        <f t="shared" si="7"/>
        <v>44.09681296</v>
      </c>
      <c r="AX20" s="177">
        <f t="shared" si="7"/>
        <v>44.84179499</v>
      </c>
      <c r="AY20" s="177">
        <f t="shared" si="7"/>
        <v>45.59936292</v>
      </c>
      <c r="AZ20" s="177">
        <f t="shared" si="7"/>
        <v>46.36972938</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12.88395173</v>
      </c>
      <c r="W27" s="177">
        <f t="shared" ref="W27:AZ27" si="17">V27*(1+V50-V28)</f>
        <v>13.1209422</v>
      </c>
      <c r="X27" s="177">
        <f t="shared" si="17"/>
        <v>13.36229193</v>
      </c>
      <c r="Y27" s="177">
        <f t="shared" si="17"/>
        <v>13.6080811</v>
      </c>
      <c r="Z27" s="177">
        <f t="shared" si="17"/>
        <v>13.85839137</v>
      </c>
      <c r="AA27" s="177">
        <f t="shared" si="17"/>
        <v>14.11330591</v>
      </c>
      <c r="AB27" s="177">
        <f t="shared" si="17"/>
        <v>14.37290941</v>
      </c>
      <c r="AC27" s="177">
        <f t="shared" si="17"/>
        <v>14.63728812</v>
      </c>
      <c r="AD27" s="177">
        <f t="shared" si="17"/>
        <v>14.90652987</v>
      </c>
      <c r="AE27" s="177">
        <f t="shared" si="17"/>
        <v>15.18072412</v>
      </c>
      <c r="AF27" s="177">
        <f t="shared" si="17"/>
        <v>15.45996196</v>
      </c>
      <c r="AG27" s="177">
        <f t="shared" si="17"/>
        <v>15.74433617</v>
      </c>
      <c r="AH27" s="177">
        <f t="shared" si="17"/>
        <v>16.03394123</v>
      </c>
      <c r="AI27" s="177">
        <f t="shared" si="17"/>
        <v>16.32887335</v>
      </c>
      <c r="AJ27" s="177">
        <f t="shared" si="17"/>
        <v>16.62923052</v>
      </c>
      <c r="AK27" s="177">
        <f t="shared" si="17"/>
        <v>16.93511254</v>
      </c>
      <c r="AL27" s="177">
        <f t="shared" si="17"/>
        <v>17.24662102</v>
      </c>
      <c r="AM27" s="177">
        <f t="shared" si="17"/>
        <v>17.56385946</v>
      </c>
      <c r="AN27" s="177">
        <f t="shared" si="17"/>
        <v>17.88693326</v>
      </c>
      <c r="AO27" s="177">
        <f t="shared" si="17"/>
        <v>18.21594975</v>
      </c>
      <c r="AP27" s="177">
        <f t="shared" si="17"/>
        <v>18.55101826</v>
      </c>
      <c r="AQ27" s="177">
        <f t="shared" si="17"/>
        <v>18.89225009</v>
      </c>
      <c r="AR27" s="177">
        <f t="shared" si="17"/>
        <v>19.23975862</v>
      </c>
      <c r="AS27" s="177">
        <f t="shared" si="17"/>
        <v>19.59365931</v>
      </c>
      <c r="AT27" s="177">
        <f t="shared" si="17"/>
        <v>19.95406973</v>
      </c>
      <c r="AU27" s="177">
        <f t="shared" si="17"/>
        <v>20.32110963</v>
      </c>
      <c r="AV27" s="177">
        <f t="shared" si="17"/>
        <v>20.69490094</v>
      </c>
      <c r="AW27" s="177">
        <f t="shared" si="17"/>
        <v>21.07556786</v>
      </c>
      <c r="AX27" s="177">
        <f t="shared" si="17"/>
        <v>21.46323686</v>
      </c>
      <c r="AY27" s="177">
        <f t="shared" si="17"/>
        <v>21.85803673</v>
      </c>
      <c r="AZ27" s="177">
        <f t="shared" si="17"/>
        <v>22.26009865</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9097.5</v>
      </c>
      <c r="X53" s="252">
        <f t="shared" si="29"/>
        <v>1674.9</v>
      </c>
      <c r="Y53" s="252">
        <f t="shared" si="29"/>
        <v>2187.5</v>
      </c>
      <c r="Z53" s="252">
        <f t="shared" si="29"/>
        <v>2209</v>
      </c>
      <c r="AA53" s="252">
        <f t="shared" si="29"/>
        <v>4004.9</v>
      </c>
      <c r="AB53" s="252">
        <f t="shared" si="29"/>
        <v>3149.6</v>
      </c>
      <c r="AC53" s="252">
        <f t="shared" si="29"/>
        <v>2512.6</v>
      </c>
      <c r="AD53" s="252">
        <f t="shared" si="29"/>
        <v>952</v>
      </c>
      <c r="AE53" s="252">
        <f t="shared" si="29"/>
        <v>863.3</v>
      </c>
      <c r="AF53" s="252">
        <f t="shared" si="29"/>
        <v>1893.5</v>
      </c>
      <c r="AG53" s="252">
        <f t="shared" si="29"/>
        <v>190.1</v>
      </c>
      <c r="AH53" s="252">
        <f t="shared" si="29"/>
        <v>1296.2</v>
      </c>
      <c r="AI53" s="252">
        <f t="shared" si="29"/>
        <v>863.3</v>
      </c>
      <c r="AJ53" s="252">
        <f t="shared" si="29"/>
        <v>906.4</v>
      </c>
      <c r="AK53" s="252">
        <f t="shared" si="29"/>
        <v>763.2</v>
      </c>
      <c r="AL53" s="252">
        <f t="shared" si="29"/>
        <v>1447.2</v>
      </c>
      <c r="AM53" s="252">
        <f t="shared" si="29"/>
        <v>705.5</v>
      </c>
      <c r="AN53" s="252">
        <f t="shared" si="29"/>
        <v>0</v>
      </c>
      <c r="AO53" s="252">
        <f t="shared" si="29"/>
        <v>891</v>
      </c>
      <c r="AP53" s="252">
        <f t="shared" si="29"/>
        <v>0</v>
      </c>
      <c r="AQ53" s="252">
        <f t="shared" si="29"/>
        <v>1596.5</v>
      </c>
      <c r="AR53" s="252">
        <f t="shared" si="29"/>
        <v>114.8</v>
      </c>
      <c r="AS53" s="252">
        <f t="shared" si="29"/>
        <v>733.5</v>
      </c>
      <c r="AT53" s="252">
        <f t="shared" si="29"/>
        <v>0</v>
      </c>
      <c r="AU53" s="252">
        <f t="shared" si="29"/>
        <v>0</v>
      </c>
      <c r="AV53" s="252">
        <f t="shared" si="29"/>
        <v>34.6</v>
      </c>
      <c r="AW53" s="252">
        <f t="shared" si="29"/>
        <v>590.9</v>
      </c>
      <c r="AX53" s="252">
        <f t="shared" si="29"/>
        <v>417.3</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6.0</v>
      </c>
      <c r="W61" s="252">
        <f t="shared" si="31"/>
        <v>6</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7.5</v>
      </c>
      <c r="W62" s="252">
        <f t="shared" si="31"/>
        <v>7.5</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6.0</v>
      </c>
      <c r="W64" s="252">
        <f t="shared" si="31"/>
        <v>6</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13.5</v>
      </c>
      <c r="W66" s="252">
        <f t="shared" si="31"/>
        <v>13.5</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13.5</v>
      </c>
      <c r="W71" s="252">
        <f t="shared" si="31"/>
        <v>13.5</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13.5</v>
      </c>
      <c r="W74" s="252">
        <f t="shared" si="31"/>
        <v>13.5</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10.0</v>
      </c>
      <c r="W77" s="252">
        <f t="shared" si="31"/>
        <v>10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6.0</v>
      </c>
      <c r="W78" s="252">
        <f t="shared" si="31"/>
        <v>6</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950.0</v>
      </c>
      <c r="W79" s="252">
        <f t="shared" si="31"/>
        <v>950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1125.0</v>
      </c>
      <c r="W80" s="252">
        <f t="shared" si="31"/>
        <v>1125</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487.5</v>
      </c>
      <c r="W81" s="252">
        <f t="shared" si="31"/>
        <v>487.5</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654.4</v>
      </c>
      <c r="W82" s="252">
        <f t="shared" si="31"/>
        <v>654.4</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190.4</v>
      </c>
      <c r="W83" s="252">
        <f t="shared" si="31"/>
        <v>190.4</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927.2</v>
      </c>
      <c r="W84" s="252">
        <f t="shared" si="31"/>
        <v>927.2</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285.0</v>
      </c>
      <c r="W85" s="252">
        <f t="shared" si="31"/>
        <v>285</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272.0</v>
      </c>
      <c r="W86" s="252">
        <f t="shared" si="31"/>
        <v>272</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10.0</v>
      </c>
      <c r="W87" s="252">
        <f t="shared" si="31"/>
        <v>10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7.5</v>
      </c>
      <c r="W88" s="252">
        <f t="shared" si="31"/>
        <v>7.5</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206.6</v>
      </c>
      <c r="W89" s="252">
        <f t="shared" si="31"/>
        <v>206.6</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348.5</v>
      </c>
      <c r="W90" s="252">
        <f t="shared" si="31"/>
        <v>348.5</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769.7</v>
      </c>
      <c r="W91" s="252">
        <f t="shared" si="31"/>
        <v>769.7</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950.0</v>
      </c>
      <c r="W92" s="252">
        <f t="shared" si="31"/>
        <v>950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657.0</v>
      </c>
      <c r="W93" s="252">
        <f t="shared" si="31"/>
        <v>657</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1180.7</v>
      </c>
      <c r="W94" s="252">
        <f t="shared" si="31"/>
        <v>1180.7</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1674.9</v>
      </c>
      <c r="W95" s="252">
        <f t="shared" si="31"/>
        <v>0</v>
      </c>
      <c r="X95" s="252">
        <f t="shared" ref="X95:BB95" si="71">IF(AND(X$54-$A95&gt;$V$38,SUM($W95:W95)&lt;&gt;$V95),$V95,0)</f>
        <v>1674.9</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2187.5</v>
      </c>
      <c r="W96" s="252">
        <f t="shared" si="31"/>
        <v>0</v>
      </c>
      <c r="X96" s="252">
        <f t="shared" ref="X96:BB96" si="72">IF(AND(X$54-$A96&gt;$V$38,SUM($W96:W96)&lt;&gt;$V96),$V96,0)</f>
        <v>0</v>
      </c>
      <c r="Y96" s="252">
        <f t="shared" si="72"/>
        <v>2187.5</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2209.0</v>
      </c>
      <c r="W97" s="252">
        <f t="shared" si="31"/>
        <v>0</v>
      </c>
      <c r="X97" s="252">
        <f t="shared" ref="X97:BB97" si="73">IF(AND(X$54-$A97&gt;$V$38,SUM($W97:W97)&lt;&gt;$V97),$V97,0)</f>
        <v>0</v>
      </c>
      <c r="Y97" s="252">
        <f t="shared" si="73"/>
        <v>0</v>
      </c>
      <c r="Z97" s="252">
        <f t="shared" si="73"/>
        <v>2209</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4004.9</v>
      </c>
      <c r="W98" s="252">
        <f t="shared" si="31"/>
        <v>0</v>
      </c>
      <c r="X98" s="252">
        <f t="shared" ref="X98:BB98" si="74">IF(AND(X$54-$A98&gt;$V$38,SUM($W98:W98)&lt;&gt;$V98),$V98,0)</f>
        <v>0</v>
      </c>
      <c r="Y98" s="252">
        <f t="shared" si="74"/>
        <v>0</v>
      </c>
      <c r="Z98" s="252">
        <f t="shared" si="74"/>
        <v>0</v>
      </c>
      <c r="AA98" s="252">
        <f t="shared" si="74"/>
        <v>4004.9</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3149.6</v>
      </c>
      <c r="W99" s="252">
        <f t="shared" si="31"/>
        <v>0</v>
      </c>
      <c r="X99" s="252">
        <f t="shared" ref="X99:BB99" si="75">IF(AND(X$54-$A99&gt;$V$38,SUM($W99:W99)&lt;&gt;$V99),$V99,0)</f>
        <v>0</v>
      </c>
      <c r="Y99" s="252">
        <f t="shared" si="75"/>
        <v>0</v>
      </c>
      <c r="Z99" s="252">
        <f t="shared" si="75"/>
        <v>0</v>
      </c>
      <c r="AA99" s="252">
        <f t="shared" si="75"/>
        <v>0</v>
      </c>
      <c r="AB99" s="252">
        <f t="shared" si="75"/>
        <v>3149.6</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2512.6</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2512.6</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952.0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952</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863.3</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863.3</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1893.5</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1893.5</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190.1</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190.1</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1296.2</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1296.2</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863.3</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863.3</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906.4</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906.4</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763.2</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763.2</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1447.2</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1447.2</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705.5</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705.5</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891.0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891</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1596.5</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1596.5</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114.8</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114.8</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733.5</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733.5</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34.6</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34.6</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590.9</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590.9</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417.3</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417.3</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513.7</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591.0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652.0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909.5</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8327.060824916902</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904.4608249169032</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1417.0608249169018</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1438.5608249169018</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3234.460824916903</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2379.1608249169003</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1742.1608249169003</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181.56082491690177</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92.86082491690468</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1123.0608249169018</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38.28247475070384</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135.96082491690322</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669.521649833805</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9295.855994</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0.5713355413</v>
      </c>
      <c r="X17" s="754">
        <f t="shared" si="7"/>
        <v>0.5726710826</v>
      </c>
      <c r="Y17" s="754">
        <f t="shared" si="7"/>
        <v>0.5740066238</v>
      </c>
      <c r="Z17" s="754">
        <f t="shared" si="7"/>
        <v>0.5753421651</v>
      </c>
      <c r="AA17" s="754">
        <f t="shared" si="7"/>
        <v>0.5766777064</v>
      </c>
      <c r="AB17" s="754">
        <f t="shared" si="7"/>
        <v>0.5780132477</v>
      </c>
      <c r="AC17" s="754">
        <f t="shared" si="7"/>
        <v>0.5793487889</v>
      </c>
      <c r="AD17" s="754">
        <f t="shared" si="7"/>
        <v>0.5806843302</v>
      </c>
      <c r="AE17" s="754">
        <f t="shared" si="7"/>
        <v>0.5820198715</v>
      </c>
      <c r="AF17" s="754">
        <f t="shared" si="7"/>
        <v>0.5833554128</v>
      </c>
      <c r="AG17" s="754">
        <f t="shared" si="7"/>
        <v>0.584690954</v>
      </c>
      <c r="AH17" s="754">
        <f t="shared" si="7"/>
        <v>0.5860264953</v>
      </c>
      <c r="AI17" s="754">
        <f t="shared" si="7"/>
        <v>0.5873620366</v>
      </c>
      <c r="AJ17" s="754">
        <f t="shared" si="7"/>
        <v>0.5886975779</v>
      </c>
      <c r="AK17" s="754">
        <f t="shared" si="7"/>
        <v>0.5900331191</v>
      </c>
      <c r="AL17" s="754">
        <f t="shared" si="7"/>
        <v>0.5913686604</v>
      </c>
      <c r="AM17" s="754">
        <f t="shared" si="7"/>
        <v>0.5927042017</v>
      </c>
      <c r="AN17" s="754">
        <f t="shared" si="7"/>
        <v>0.594039743</v>
      </c>
      <c r="AO17" s="754">
        <f t="shared" si="7"/>
        <v>0.5953752842</v>
      </c>
      <c r="AP17" s="754">
        <f t="shared" si="7"/>
        <v>0.5967108255</v>
      </c>
      <c r="AQ17" s="539">
        <f t="shared" si="7"/>
        <v>0.5980463668</v>
      </c>
      <c r="AR17" s="539">
        <f t="shared" si="7"/>
        <v>0.5993819081</v>
      </c>
      <c r="AS17" s="539">
        <f t="shared" si="7"/>
        <v>0.6007174493</v>
      </c>
      <c r="AT17" s="539">
        <f t="shared" si="7"/>
        <v>0.6020529906</v>
      </c>
      <c r="AU17" s="539">
        <f t="shared" si="7"/>
        <v>0.6033885319</v>
      </c>
      <c r="AV17" s="539">
        <f t="shared" si="7"/>
        <v>0.6047240732</v>
      </c>
      <c r="AW17" s="539">
        <f t="shared" si="7"/>
        <v>0.6060596144</v>
      </c>
      <c r="AX17" s="539">
        <f t="shared" si="7"/>
        <v>0.6073951557</v>
      </c>
      <c r="AY17" s="539">
        <f t="shared" si="7"/>
        <v>0.608730697</v>
      </c>
      <c r="AZ17" s="755">
        <f>if(Inputs!$H$5+Inputs!$H$6&gt;0,Inputs!$H$5/(Inputs!$H$5+Inputs!$H$6),0)</f>
        <v>0.6100662383</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0.4286644587</v>
      </c>
      <c r="X18" s="754">
        <f t="shared" si="9"/>
        <v>0.4273289174</v>
      </c>
      <c r="Y18" s="754">
        <f t="shared" si="9"/>
        <v>0.4259933762</v>
      </c>
      <c r="Z18" s="754">
        <f t="shared" si="9"/>
        <v>0.4246578349</v>
      </c>
      <c r="AA18" s="754">
        <f t="shared" si="9"/>
        <v>0.4233222936</v>
      </c>
      <c r="AB18" s="754">
        <f t="shared" si="9"/>
        <v>0.4219867523</v>
      </c>
      <c r="AC18" s="754">
        <f t="shared" si="9"/>
        <v>0.4206512111</v>
      </c>
      <c r="AD18" s="754">
        <f t="shared" si="9"/>
        <v>0.4193156698</v>
      </c>
      <c r="AE18" s="754">
        <f t="shared" si="9"/>
        <v>0.4179801285</v>
      </c>
      <c r="AF18" s="754">
        <f t="shared" si="9"/>
        <v>0.4166445872</v>
      </c>
      <c r="AG18" s="754">
        <f t="shared" si="9"/>
        <v>0.415309046</v>
      </c>
      <c r="AH18" s="754">
        <f t="shared" si="9"/>
        <v>0.4139735047</v>
      </c>
      <c r="AI18" s="754">
        <f t="shared" si="9"/>
        <v>0.4126379634</v>
      </c>
      <c r="AJ18" s="754">
        <f t="shared" si="9"/>
        <v>0.4113024221</v>
      </c>
      <c r="AK18" s="754">
        <f t="shared" si="9"/>
        <v>0.4099668809</v>
      </c>
      <c r="AL18" s="754">
        <f t="shared" si="9"/>
        <v>0.4086313396</v>
      </c>
      <c r="AM18" s="754">
        <f t="shared" si="9"/>
        <v>0.4072957983</v>
      </c>
      <c r="AN18" s="754">
        <f t="shared" si="9"/>
        <v>0.405960257</v>
      </c>
      <c r="AO18" s="754">
        <f t="shared" si="9"/>
        <v>0.4046247158</v>
      </c>
      <c r="AP18" s="754">
        <f t="shared" si="9"/>
        <v>0.4032891745</v>
      </c>
      <c r="AQ18" s="539">
        <f t="shared" si="9"/>
        <v>0.4019536332</v>
      </c>
      <c r="AR18" s="539">
        <f t="shared" si="9"/>
        <v>0.4006180919</v>
      </c>
      <c r="AS18" s="539">
        <f t="shared" si="9"/>
        <v>0.3992825507</v>
      </c>
      <c r="AT18" s="539">
        <f t="shared" si="9"/>
        <v>0.3979470094</v>
      </c>
      <c r="AU18" s="539">
        <f t="shared" si="9"/>
        <v>0.3966114681</v>
      </c>
      <c r="AV18" s="539">
        <f t="shared" si="9"/>
        <v>0.3952759268</v>
      </c>
      <c r="AW18" s="539">
        <f t="shared" si="9"/>
        <v>0.3939403856</v>
      </c>
      <c r="AX18" s="539">
        <f t="shared" si="9"/>
        <v>0.3926048443</v>
      </c>
      <c r="AY18" s="539">
        <f t="shared" si="9"/>
        <v>0.391269303</v>
      </c>
      <c r="AZ18" s="755">
        <f>if(Inputs!$H$5+Inputs!$H$6&gt;0,Inputs!$H$6/(Inputs!$H$5+Inputs!$H$6),0)</f>
        <v>0.3899337617</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0.5210196342</v>
      </c>
      <c r="X20" s="754">
        <f t="shared" si="11"/>
        <v>0.5215478146</v>
      </c>
      <c r="Y20" s="754">
        <f t="shared" si="11"/>
        <v>0.5220759951</v>
      </c>
      <c r="Z20" s="754">
        <f t="shared" si="11"/>
        <v>0.5226041756</v>
      </c>
      <c r="AA20" s="754">
        <f t="shared" si="11"/>
        <v>0.523132356</v>
      </c>
      <c r="AB20" s="754">
        <f t="shared" si="11"/>
        <v>0.5236605365</v>
      </c>
      <c r="AC20" s="754">
        <f t="shared" si="11"/>
        <v>0.524188717</v>
      </c>
      <c r="AD20" s="754">
        <f t="shared" si="11"/>
        <v>0.5247168974</v>
      </c>
      <c r="AE20" s="754">
        <f t="shared" si="11"/>
        <v>0.5252450779</v>
      </c>
      <c r="AF20" s="754">
        <f t="shared" si="11"/>
        <v>0.5257732584</v>
      </c>
      <c r="AG20" s="754">
        <f t="shared" si="11"/>
        <v>0.5263014388</v>
      </c>
      <c r="AH20" s="754">
        <f t="shared" si="11"/>
        <v>0.5268296193</v>
      </c>
      <c r="AI20" s="754">
        <f t="shared" si="11"/>
        <v>0.5273577998</v>
      </c>
      <c r="AJ20" s="754">
        <f t="shared" si="11"/>
        <v>0.5278859802</v>
      </c>
      <c r="AK20" s="754">
        <f t="shared" si="11"/>
        <v>0.5284141607</v>
      </c>
      <c r="AL20" s="754">
        <f t="shared" si="11"/>
        <v>0.5289423411</v>
      </c>
      <c r="AM20" s="754">
        <f t="shared" si="11"/>
        <v>0.5294705216</v>
      </c>
      <c r="AN20" s="754">
        <f t="shared" si="11"/>
        <v>0.5299987021</v>
      </c>
      <c r="AO20" s="754">
        <f t="shared" si="11"/>
        <v>0.5305268825</v>
      </c>
      <c r="AP20" s="754">
        <f t="shared" si="11"/>
        <v>0.531055063</v>
      </c>
      <c r="AQ20" s="539">
        <f t="shared" si="11"/>
        <v>0.5315832435</v>
      </c>
      <c r="AR20" s="539">
        <f t="shared" si="11"/>
        <v>0.5321114239</v>
      </c>
      <c r="AS20" s="539">
        <f t="shared" si="11"/>
        <v>0.5326396044</v>
      </c>
      <c r="AT20" s="539">
        <f t="shared" si="11"/>
        <v>0.5331677849</v>
      </c>
      <c r="AU20" s="539">
        <f t="shared" si="11"/>
        <v>0.5336959653</v>
      </c>
      <c r="AV20" s="539">
        <f t="shared" si="11"/>
        <v>0.5342241458</v>
      </c>
      <c r="AW20" s="539">
        <f t="shared" si="11"/>
        <v>0.5347523263</v>
      </c>
      <c r="AX20" s="539">
        <f t="shared" si="11"/>
        <v>0.5352805067</v>
      </c>
      <c r="AY20" s="539">
        <f t="shared" si="11"/>
        <v>0.5358086872</v>
      </c>
      <c r="AZ20" s="755">
        <f>Inputs!$B$26</f>
        <v>0.5363368677</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0.08842519744</v>
      </c>
      <c r="X22" s="754">
        <f t="shared" si="14"/>
        <v>0.08685039488</v>
      </c>
      <c r="Y22" s="754">
        <f t="shared" si="14"/>
        <v>0.08527559232</v>
      </c>
      <c r="Z22" s="754">
        <f t="shared" si="14"/>
        <v>0.08370078976</v>
      </c>
      <c r="AA22" s="754">
        <f t="shared" si="14"/>
        <v>0.0821259872</v>
      </c>
      <c r="AB22" s="754">
        <f t="shared" si="14"/>
        <v>0.08055118464</v>
      </c>
      <c r="AC22" s="754">
        <f t="shared" si="14"/>
        <v>0.07897638208</v>
      </c>
      <c r="AD22" s="754">
        <f t="shared" si="14"/>
        <v>0.07740157952</v>
      </c>
      <c r="AE22" s="754">
        <f t="shared" si="14"/>
        <v>0.07582677695</v>
      </c>
      <c r="AF22" s="754">
        <f t="shared" si="14"/>
        <v>0.07425197439</v>
      </c>
      <c r="AG22" s="754">
        <f t="shared" si="14"/>
        <v>0.07267717183</v>
      </c>
      <c r="AH22" s="754">
        <f t="shared" si="14"/>
        <v>0.07110236927</v>
      </c>
      <c r="AI22" s="754">
        <f t="shared" si="14"/>
        <v>0.06952756671</v>
      </c>
      <c r="AJ22" s="754">
        <f t="shared" si="14"/>
        <v>0.06795276415</v>
      </c>
      <c r="AK22" s="754">
        <f t="shared" si="14"/>
        <v>0.06637796159</v>
      </c>
      <c r="AL22" s="754">
        <f t="shared" si="14"/>
        <v>0.06480315903</v>
      </c>
      <c r="AM22" s="754">
        <f t="shared" si="14"/>
        <v>0.06322835647</v>
      </c>
      <c r="AN22" s="754">
        <f t="shared" si="14"/>
        <v>0.06165355391</v>
      </c>
      <c r="AO22" s="754">
        <f t="shared" si="14"/>
        <v>0.06007875135</v>
      </c>
      <c r="AP22" s="754">
        <f t="shared" si="14"/>
        <v>0.05850394879</v>
      </c>
      <c r="AQ22" s="539">
        <f t="shared" si="14"/>
        <v>0.05692914623</v>
      </c>
      <c r="AR22" s="539">
        <f t="shared" si="14"/>
        <v>0.05535434367</v>
      </c>
      <c r="AS22" s="539">
        <f t="shared" si="14"/>
        <v>0.05377954111</v>
      </c>
      <c r="AT22" s="539">
        <f t="shared" si="14"/>
        <v>0.05220473855</v>
      </c>
      <c r="AU22" s="539">
        <f t="shared" si="14"/>
        <v>0.05062993599</v>
      </c>
      <c r="AV22" s="539">
        <f t="shared" si="14"/>
        <v>0.04905513343</v>
      </c>
      <c r="AW22" s="539">
        <f t="shared" si="14"/>
        <v>0.04748033086</v>
      </c>
      <c r="AX22" s="539">
        <f t="shared" si="14"/>
        <v>0.0459055283</v>
      </c>
      <c r="AY22" s="539">
        <f t="shared" si="14"/>
        <v>0.04433072574</v>
      </c>
      <c r="AZ22" s="755">
        <f>Inputs!$B$27</f>
        <v>0.04275592318</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5302.9</v>
      </c>
      <c r="X63" s="252">
        <f t="shared" si="45"/>
        <v>768.2</v>
      </c>
      <c r="Y63" s="252">
        <f t="shared" si="45"/>
        <v>578</v>
      </c>
      <c r="Z63" s="252">
        <f t="shared" si="45"/>
        <v>1014</v>
      </c>
      <c r="AA63" s="252">
        <f t="shared" si="45"/>
        <v>2261.4</v>
      </c>
      <c r="AB63" s="252">
        <f t="shared" si="45"/>
        <v>28.8</v>
      </c>
      <c r="AC63" s="252">
        <f t="shared" si="45"/>
        <v>28.8</v>
      </c>
      <c r="AD63" s="252">
        <f t="shared" si="45"/>
        <v>0</v>
      </c>
      <c r="AE63" s="252">
        <f t="shared" si="45"/>
        <v>12</v>
      </c>
      <c r="AF63" s="252">
        <f t="shared" si="45"/>
        <v>55.2</v>
      </c>
      <c r="AG63" s="252">
        <f t="shared" si="45"/>
        <v>71.2</v>
      </c>
      <c r="AH63" s="252">
        <f t="shared" si="45"/>
        <v>128.9</v>
      </c>
      <c r="AI63" s="252">
        <f t="shared" si="45"/>
        <v>233.3</v>
      </c>
      <c r="AJ63" s="252">
        <f t="shared" si="45"/>
        <v>232.7</v>
      </c>
      <c r="AK63" s="252">
        <f t="shared" si="45"/>
        <v>321.2</v>
      </c>
      <c r="AL63" s="252">
        <f t="shared" si="45"/>
        <v>2329.6</v>
      </c>
      <c r="AM63" s="252">
        <f t="shared" si="45"/>
        <v>3035</v>
      </c>
      <c r="AN63" s="252">
        <f t="shared" si="45"/>
        <v>6868.7</v>
      </c>
      <c r="AO63" s="252">
        <f t="shared" si="45"/>
        <v>8506.5</v>
      </c>
      <c r="AP63" s="252">
        <f t="shared" si="45"/>
        <v>2474.3</v>
      </c>
      <c r="AQ63" s="252">
        <f t="shared" si="45"/>
        <v>1502.8</v>
      </c>
      <c r="AR63" s="252">
        <f t="shared" si="45"/>
        <v>889.4</v>
      </c>
      <c r="AS63" s="252">
        <f t="shared" si="45"/>
        <v>23</v>
      </c>
      <c r="AT63" s="252">
        <f t="shared" si="45"/>
        <v>1766.8</v>
      </c>
      <c r="AU63" s="252">
        <f t="shared" si="45"/>
        <v>2127.9</v>
      </c>
      <c r="AV63" s="252">
        <f t="shared" si="45"/>
        <v>2208.6</v>
      </c>
      <c r="AW63" s="252">
        <f t="shared" si="45"/>
        <v>2599.2</v>
      </c>
      <c r="AX63" s="252">
        <f t="shared" si="45"/>
        <v>4712.8</v>
      </c>
      <c r="AY63" s="252">
        <f t="shared" si="45"/>
        <v>1905.2</v>
      </c>
      <c r="AZ63" s="252">
        <f t="shared" si="45"/>
        <v>7493.2</v>
      </c>
      <c r="BA63" s="252">
        <f t="shared" ref="BA63:BB63" si="46">BA64+BA133</f>
        <v>0</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564.1</v>
      </c>
      <c r="X64" s="742">
        <f t="shared" si="47"/>
        <v>0</v>
      </c>
      <c r="Y64" s="742">
        <f t="shared" si="47"/>
        <v>0</v>
      </c>
      <c r="Z64" s="742">
        <f t="shared" si="47"/>
        <v>73</v>
      </c>
      <c r="AA64" s="742">
        <f t="shared" si="47"/>
        <v>0</v>
      </c>
      <c r="AB64" s="742">
        <f t="shared" si="47"/>
        <v>0</v>
      </c>
      <c r="AC64" s="742">
        <f t="shared" si="47"/>
        <v>0</v>
      </c>
      <c r="AD64" s="742">
        <f t="shared" si="47"/>
        <v>0</v>
      </c>
      <c r="AE64" s="742">
        <f t="shared" si="47"/>
        <v>12</v>
      </c>
      <c r="AF64" s="742">
        <f t="shared" si="47"/>
        <v>55.2</v>
      </c>
      <c r="AG64" s="742">
        <f t="shared" si="47"/>
        <v>0</v>
      </c>
      <c r="AH64" s="742">
        <f t="shared" si="47"/>
        <v>113</v>
      </c>
      <c r="AI64" s="742">
        <f t="shared" si="47"/>
        <v>216.5</v>
      </c>
      <c r="AJ64" s="742">
        <f t="shared" si="47"/>
        <v>207.7</v>
      </c>
      <c r="AK64" s="742">
        <f t="shared" si="47"/>
        <v>219.5</v>
      </c>
      <c r="AL64" s="742">
        <f t="shared" si="47"/>
        <v>2279.2</v>
      </c>
      <c r="AM64" s="742">
        <f t="shared" si="47"/>
        <v>3035</v>
      </c>
      <c r="AN64" s="742">
        <f t="shared" si="47"/>
        <v>6868.7</v>
      </c>
      <c r="AO64" s="742">
        <f t="shared" si="47"/>
        <v>8469.4</v>
      </c>
      <c r="AP64" s="742">
        <f t="shared" si="47"/>
        <v>2474.3</v>
      </c>
      <c r="AQ64" s="742">
        <f t="shared" si="47"/>
        <v>1376.6</v>
      </c>
      <c r="AR64" s="742">
        <f t="shared" si="47"/>
        <v>850.5</v>
      </c>
      <c r="AS64" s="742">
        <f t="shared" si="47"/>
        <v>0</v>
      </c>
      <c r="AT64" s="742">
        <f t="shared" si="47"/>
        <v>688.1</v>
      </c>
      <c r="AU64" s="742">
        <f t="shared" si="47"/>
        <v>0</v>
      </c>
      <c r="AV64" s="742">
        <f t="shared" si="47"/>
        <v>1427.2</v>
      </c>
      <c r="AW64" s="742">
        <f t="shared" si="47"/>
        <v>2191.4</v>
      </c>
      <c r="AX64" s="742">
        <f t="shared" si="47"/>
        <v>4461.8</v>
      </c>
      <c r="AY64" s="742">
        <f t="shared" si="47"/>
        <v>730</v>
      </c>
      <c r="AZ64" s="742">
        <f t="shared" si="47"/>
        <v>840</v>
      </c>
      <c r="BA64" s="742">
        <f t="shared" si="47"/>
        <v>0</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5.0</v>
      </c>
      <c r="W81" s="252">
        <f t="shared" si="49"/>
        <v>5</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75.0</v>
      </c>
      <c r="W89" s="252">
        <f t="shared" si="49"/>
        <v>75</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102.6</v>
      </c>
      <c r="W90" s="252">
        <f t="shared" si="49"/>
        <v>102.6</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25.0</v>
      </c>
      <c r="W95" s="252">
        <f t="shared" si="49"/>
        <v>25</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7.5</v>
      </c>
      <c r="W97" s="252">
        <f t="shared" si="49"/>
        <v>7.5</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16.2</v>
      </c>
      <c r="W101" s="252">
        <f t="shared" si="49"/>
        <v>16.2</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16.5</v>
      </c>
      <c r="W104" s="252">
        <f t="shared" si="49"/>
        <v>16.5</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118.0</v>
      </c>
      <c r="W106" s="252">
        <f t="shared" si="49"/>
        <v>118</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25.5</v>
      </c>
      <c r="W107" s="252">
        <f t="shared" si="49"/>
        <v>25.5</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86.4</v>
      </c>
      <c r="W112" s="252">
        <f t="shared" si="49"/>
        <v>86.4</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28.8</v>
      </c>
      <c r="W114" s="252">
        <f t="shared" si="49"/>
        <v>28.8</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28.8</v>
      </c>
      <c r="W115" s="252">
        <f t="shared" si="49"/>
        <v>28.8</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28.8</v>
      </c>
      <c r="W116" s="252">
        <f t="shared" si="49"/>
        <v>28.8</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73.0</v>
      </c>
      <c r="W124" s="252">
        <f t="shared" si="49"/>
        <v>0</v>
      </c>
      <c r="X124" s="252">
        <f t="shared" ref="X124:BB124" si="107">IF(AND(X$190-$A124&gt;$V$44,SUM($W124:W124)&lt;&gt;$V124),$V124,0)</f>
        <v>0</v>
      </c>
      <c r="Y124" s="252">
        <f t="shared" si="107"/>
        <v>0</v>
      </c>
      <c r="Z124" s="252">
        <f t="shared" si="107"/>
        <v>73</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12.0</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12</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55.2</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55.2</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113.0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113</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216.5</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216.5</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207.7</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207.7</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219.5</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219.5</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2279.2</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2279.2</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3035.0</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3035</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6868.7</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6868.7</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8469.4</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8469.4</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2474.3</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2474.3</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1376.6</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1376.6</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850.5</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850.5</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0.0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0</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688.1</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688.1</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1427.2</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1427.2</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2191.4</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2191.4</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4461.8</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4461.8</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730.0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730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840.0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840</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2561.5</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1272.5559936252102</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708.4559936252117</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708.4559936252117</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781.4559936252117</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708.4559936252117</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708.4559936252117</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708.4559936252117</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708.4559936252117</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720.4559936252117</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763.6559936252088</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708.4559936252117</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821.4559936252117</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924.9559936252117</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916.1559936252088</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927.9559936252117</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2987.655993625209</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3743.4559936252117</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7577.155993625209</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9177.855993625213</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3182.7559936252146</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2085.0559936252102</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1558.9559936252117</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708.4559936252117</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1396.5559936252102</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708.4559936252117</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2135.655993625209</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2899.855993625213</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5170.255993625215</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1438.4559936252117</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1548.4559936252626</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4738.8</v>
      </c>
      <c r="X189" s="742">
        <f t="shared" si="170"/>
        <v>768.2</v>
      </c>
      <c r="Y189" s="742">
        <f t="shared" si="170"/>
        <v>578</v>
      </c>
      <c r="Z189" s="742">
        <f t="shared" si="170"/>
        <v>941</v>
      </c>
      <c r="AA189" s="742">
        <f t="shared" si="170"/>
        <v>2261.4</v>
      </c>
      <c r="AB189" s="742">
        <f t="shared" si="170"/>
        <v>28.8</v>
      </c>
      <c r="AC189" s="742">
        <f t="shared" si="170"/>
        <v>28.8</v>
      </c>
      <c r="AD189" s="742">
        <f t="shared" si="170"/>
        <v>0</v>
      </c>
      <c r="AE189" s="742">
        <f t="shared" si="170"/>
        <v>0</v>
      </c>
      <c r="AF189" s="742">
        <f t="shared" si="170"/>
        <v>0</v>
      </c>
      <c r="AG189" s="742">
        <f t="shared" si="170"/>
        <v>71.2</v>
      </c>
      <c r="AH189" s="742">
        <f t="shared" si="170"/>
        <v>15.9</v>
      </c>
      <c r="AI189" s="742">
        <f t="shared" si="170"/>
        <v>16.8</v>
      </c>
      <c r="AJ189" s="742">
        <f t="shared" si="170"/>
        <v>25</v>
      </c>
      <c r="AK189" s="742">
        <f t="shared" si="170"/>
        <v>101.7</v>
      </c>
      <c r="AL189" s="742">
        <f t="shared" si="170"/>
        <v>50.4</v>
      </c>
      <c r="AM189" s="742">
        <f t="shared" si="170"/>
        <v>0</v>
      </c>
      <c r="AN189" s="742">
        <f t="shared" si="170"/>
        <v>0</v>
      </c>
      <c r="AO189" s="742">
        <f t="shared" si="170"/>
        <v>37.1</v>
      </c>
      <c r="AP189" s="742">
        <f t="shared" si="170"/>
        <v>0</v>
      </c>
      <c r="AQ189" s="742">
        <f t="shared" si="170"/>
        <v>126.2</v>
      </c>
      <c r="AR189" s="742">
        <f t="shared" si="170"/>
        <v>38.9</v>
      </c>
      <c r="AS189" s="742">
        <f t="shared" si="170"/>
        <v>23</v>
      </c>
      <c r="AT189" s="742">
        <f t="shared" si="170"/>
        <v>1078.7</v>
      </c>
      <c r="AU189" s="742">
        <f t="shared" si="170"/>
        <v>2127.9</v>
      </c>
      <c r="AV189" s="742">
        <f t="shared" si="170"/>
        <v>781.4</v>
      </c>
      <c r="AW189" s="742">
        <f t="shared" si="170"/>
        <v>407.8</v>
      </c>
      <c r="AX189" s="742">
        <f t="shared" si="170"/>
        <v>251</v>
      </c>
      <c r="AY189" s="742">
        <f t="shared" si="170"/>
        <v>1175.2</v>
      </c>
      <c r="AZ189" s="742">
        <f t="shared" si="170"/>
        <v>6653.2</v>
      </c>
      <c r="BA189" s="742">
        <f t="shared" si="170"/>
        <v>4389</v>
      </c>
      <c r="BB189" s="742">
        <f t="shared" si="170"/>
        <v>3692.2</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1.0</v>
      </c>
      <c r="W207" s="252">
        <f t="shared" si="172"/>
        <v>1</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2.7</v>
      </c>
      <c r="W209" s="252">
        <f t="shared" si="172"/>
        <v>2.7</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138.0</v>
      </c>
      <c r="W210" s="252">
        <f t="shared" si="172"/>
        <v>138</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2.5</v>
      </c>
      <c r="W211" s="252">
        <f t="shared" si="172"/>
        <v>2.5</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11.0</v>
      </c>
      <c r="W213" s="252">
        <f t="shared" si="172"/>
        <v>11</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0.0</v>
      </c>
      <c r="W214" s="252">
        <f t="shared" si="172"/>
        <v>0</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306.2</v>
      </c>
      <c r="W215" s="252">
        <f t="shared" si="172"/>
        <v>306.2</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100.0</v>
      </c>
      <c r="W216" s="252">
        <f t="shared" si="172"/>
        <v>100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17.5</v>
      </c>
      <c r="W218" s="252">
        <f t="shared" si="172"/>
        <v>17.5</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481.8</v>
      </c>
      <c r="W219" s="252">
        <f t="shared" si="172"/>
        <v>481.8</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241.7</v>
      </c>
      <c r="W220" s="252">
        <f t="shared" si="172"/>
        <v>241.7</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544.0</v>
      </c>
      <c r="W221" s="252">
        <f t="shared" si="172"/>
        <v>544</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272.0</v>
      </c>
      <c r="W222" s="252">
        <f t="shared" si="172"/>
        <v>272</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244.8</v>
      </c>
      <c r="W223" s="252">
        <f t="shared" si="172"/>
        <v>244.8</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12.5</v>
      </c>
      <c r="W225" s="252">
        <f t="shared" si="172"/>
        <v>12.5</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338.2</v>
      </c>
      <c r="W226" s="252">
        <f t="shared" si="172"/>
        <v>338.2</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279.6</v>
      </c>
      <c r="W227" s="252">
        <f t="shared" si="172"/>
        <v>279.6</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588.2</v>
      </c>
      <c r="W228" s="252">
        <f t="shared" si="172"/>
        <v>588.2</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311.7</v>
      </c>
      <c r="W229" s="252">
        <f t="shared" si="172"/>
        <v>311.7</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106.4</v>
      </c>
      <c r="W230" s="252">
        <f t="shared" si="172"/>
        <v>106.4</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150.5</v>
      </c>
      <c r="W231" s="252">
        <f t="shared" si="172"/>
        <v>150.5</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588.5</v>
      </c>
      <c r="W232" s="252">
        <f t="shared" si="172"/>
        <v>588.5</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768.2</v>
      </c>
      <c r="W233" s="252">
        <f t="shared" si="172"/>
        <v>0</v>
      </c>
      <c r="X233" s="252">
        <f t="shared" ref="X233:BB233" si="214">IF(AND(X$190-$A233&gt;$V$48,SUM($W233:W233)&lt;&gt;$V233),$V233,0)</f>
        <v>768.2</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578.0</v>
      </c>
      <c r="W234" s="252">
        <f t="shared" si="172"/>
        <v>0</v>
      </c>
      <c r="X234" s="252">
        <f t="shared" ref="X234:BB234" si="215">IF(AND(X$190-$A234&gt;$V$48,SUM($W234:W234)&lt;&gt;$V234),$V234,0)</f>
        <v>0</v>
      </c>
      <c r="Y234" s="252">
        <f t="shared" si="215"/>
        <v>578</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941.0</v>
      </c>
      <c r="W235" s="252">
        <f t="shared" si="172"/>
        <v>0</v>
      </c>
      <c r="X235" s="252">
        <f t="shared" ref="X235:BB235" si="216">IF(AND(X$190-$A235&gt;$V$48,SUM($W235:W235)&lt;&gt;$V235),$V235,0)</f>
        <v>0</v>
      </c>
      <c r="Y235" s="252">
        <f t="shared" si="216"/>
        <v>0</v>
      </c>
      <c r="Z235" s="252">
        <f t="shared" si="216"/>
        <v>941</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2261.4</v>
      </c>
      <c r="W236" s="252">
        <f t="shared" si="172"/>
        <v>0</v>
      </c>
      <c r="X236" s="252">
        <f t="shared" ref="X236:BB236" si="217">IF(AND(X$190-$A236&gt;$V$48,SUM($W236:W236)&lt;&gt;$V236),$V236,0)</f>
        <v>0</v>
      </c>
      <c r="Y236" s="252">
        <f t="shared" si="217"/>
        <v>0</v>
      </c>
      <c r="Z236" s="252">
        <f t="shared" si="217"/>
        <v>0</v>
      </c>
      <c r="AA236" s="252">
        <f t="shared" si="217"/>
        <v>2261.4</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28.8</v>
      </c>
      <c r="W237" s="252">
        <f t="shared" si="172"/>
        <v>0</v>
      </c>
      <c r="X237" s="252">
        <f t="shared" ref="X237:BB237" si="218">IF(AND(X$190-$A237&gt;$V$48,SUM($W237:W237)&lt;&gt;$V237),$V237,0)</f>
        <v>0</v>
      </c>
      <c r="Y237" s="252">
        <f t="shared" si="218"/>
        <v>0</v>
      </c>
      <c r="Z237" s="252">
        <f t="shared" si="218"/>
        <v>0</v>
      </c>
      <c r="AA237" s="252">
        <f t="shared" si="218"/>
        <v>0</v>
      </c>
      <c r="AB237" s="252">
        <f t="shared" si="218"/>
        <v>28.8</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28.8</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28.8</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0.0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0</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71.2</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71.2</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15.9</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15.9</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16.8</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16.8</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25.0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25</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101.7</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101.7</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50.4</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50.4</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37.1</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37.1</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0.0</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0</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126.2</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126.2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38.9</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38.9</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23.0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23</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1078.7</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1078.7</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2127.9</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2127.9</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781.4</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781.4</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407.8</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407.8</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251.0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251</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1175.2</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1175.2</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6653.2</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6653.2</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4389.0</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4389</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3692.2</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3692.2</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2409.7</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434.1</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85.5</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83.5</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738.3</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0.0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226.3</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397.9</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0.0</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747.2</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57.3</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2.0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7.2</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0.0</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127.3</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7.2</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4846.727729625189</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876.1277296251865</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685.9277296251894</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1048.9277296251894</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2369.327729625191</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136.7277296251923</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136.7277296251923</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107.92772962518939</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107.92772962518939</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107.92772962518939</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179.12772962518648</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123.82772962519084</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124.7277296251923</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132.9277296251894</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209.62772962518648</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158.32772962519084</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107.92772962518939</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107.92772962518939</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145.02772962518793</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107.92772962518939</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234.12772962518648</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146.82772962519084</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130.9277296251894</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1186.6277296251865</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2235.827729625191</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889.3277296251908</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515.7277296251923</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358.9277296251894</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1283.1277296251865</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6761.12772962511</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1.8</v>
      </c>
      <c r="AE42" s="235">
        <f t="shared" si="16"/>
        <v>0</v>
      </c>
      <c r="AF42" s="235">
        <f t="shared" si="16"/>
        <v>0</v>
      </c>
      <c r="AG42" s="235">
        <f t="shared" si="16"/>
        <v>0</v>
      </c>
      <c r="AH42" s="235">
        <f t="shared" si="16"/>
        <v>27</v>
      </c>
      <c r="AI42" s="235">
        <f t="shared" si="16"/>
        <v>0</v>
      </c>
      <c r="AJ42" s="235">
        <f t="shared" si="16"/>
        <v>0</v>
      </c>
      <c r="AK42" s="235">
        <f t="shared" si="16"/>
        <v>0</v>
      </c>
      <c r="AL42" s="235">
        <f t="shared" si="16"/>
        <v>0</v>
      </c>
      <c r="AM42" s="235">
        <f t="shared" si="16"/>
        <v>0</v>
      </c>
      <c r="AN42" s="235">
        <f t="shared" si="16"/>
        <v>0</v>
      </c>
      <c r="AO42" s="235">
        <f t="shared" si="16"/>
        <v>0</v>
      </c>
      <c r="AP42" s="235">
        <f t="shared" si="16"/>
        <v>0</v>
      </c>
      <c r="AQ42" s="235">
        <f t="shared" si="16"/>
        <v>0</v>
      </c>
      <c r="AR42" s="235">
        <f t="shared" si="16"/>
        <v>0</v>
      </c>
      <c r="AS42" s="235">
        <f t="shared" si="16"/>
        <v>0</v>
      </c>
      <c r="AT42" s="235">
        <f t="shared" si="16"/>
        <v>208</v>
      </c>
      <c r="AU42" s="235">
        <f t="shared" si="16"/>
        <v>0</v>
      </c>
      <c r="AV42" s="235">
        <f t="shared" si="16"/>
        <v>0</v>
      </c>
      <c r="AW42" s="235">
        <f t="shared" si="16"/>
        <v>0</v>
      </c>
      <c r="AX42" s="235">
        <f t="shared" si="16"/>
        <v>0</v>
      </c>
      <c r="AY42" s="235">
        <f t="shared" si="16"/>
        <v>155.5596406</v>
      </c>
      <c r="AZ42" s="235">
        <f t="shared" si="16"/>
        <v>155.5596406</v>
      </c>
      <c r="BA42" s="235">
        <f t="shared" si="16"/>
        <v>155.5596406</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1.8</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1.8</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27.0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27</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0</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0</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0</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0</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0</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0</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0</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0</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208.0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208</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0</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0</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155.55964059915328</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155.5596406</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155.55964059915334</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155.5596406</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155.55964059915334</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155.5596406</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155.55964059915334</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155.55964059915323</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155.55964059915345</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155.55964059915323</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157.35964059915318</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155.55964059915323</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155.55964059915323</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155.55964059915368</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182.55964059915323</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155.55964059915323</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155.55964059915368</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155.55964059915323</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155.55964059915323</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155.55964059915323</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155.55964059915323</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155.55964059915323</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155.55964059915323</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155.55964059915414</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155.55964059915323</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155.55964059915323</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363.5596405991532</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155.55964059915323</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155.55964059915277</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155.55964059915368</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155.55964059915368</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311.11928119830645</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311.11928119830736</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3.2</v>
      </c>
      <c r="AK51" s="252">
        <f t="shared" si="20"/>
        <v>0</v>
      </c>
      <c r="AL51" s="252">
        <f t="shared" si="20"/>
        <v>7.4</v>
      </c>
      <c r="AM51" s="252">
        <f t="shared" si="20"/>
        <v>26.5</v>
      </c>
      <c r="AN51" s="252">
        <f t="shared" si="20"/>
        <v>111.6</v>
      </c>
      <c r="AO51" s="252">
        <f t="shared" si="20"/>
        <v>282.4</v>
      </c>
      <c r="AP51" s="252">
        <f t="shared" si="20"/>
        <v>408.4</v>
      </c>
      <c r="AQ51" s="252">
        <f t="shared" si="20"/>
        <v>1090.3</v>
      </c>
      <c r="AR51" s="252">
        <f t="shared" si="20"/>
        <v>1654.1</v>
      </c>
      <c r="AS51" s="252">
        <f t="shared" si="20"/>
        <v>1461.1</v>
      </c>
      <c r="AT51" s="252">
        <f t="shared" si="20"/>
        <v>880.2</v>
      </c>
      <c r="AU51" s="252">
        <f t="shared" si="20"/>
        <v>0</v>
      </c>
      <c r="AV51" s="252">
        <f t="shared" si="20"/>
        <v>0</v>
      </c>
      <c r="AW51" s="253">
        <f t="shared" si="20"/>
        <v>1419.776799</v>
      </c>
      <c r="AX51" s="253">
        <f t="shared" si="20"/>
        <v>1419.776799</v>
      </c>
      <c r="AY51" s="253">
        <f t="shared" si="20"/>
        <v>1419.776799</v>
      </c>
      <c r="AZ51" s="253">
        <f t="shared" si="20"/>
        <v>1419.776799</v>
      </c>
      <c r="BA51" s="253">
        <f t="shared" si="20"/>
        <v>1419.776799</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3.2</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3.2</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7.4</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7.4</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26.5</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26.5</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111.6</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111.6</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282.4</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282.4</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408.4</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408.4</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1090.3</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1090.3</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1654.1</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1654.1</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1461.1</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1461.1</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880.2</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880.2</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1419.7767988995674</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1419.776799</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1419.7767988995656</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1419.776799</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1419.7767988995656</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1419.776799</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1419.7767988995656</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1419.776799</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1419.7767988995656</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1419.776799</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1419.7767988995656</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1419.7767988995656</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1419.7767988995656</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1419.7767988995656</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1419.7767988995656</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1419.7767988995656</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1419.7767988995656</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1419.7767988995656</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1422.9767988995663</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1419.7767988995656</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1427.176798899567</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1446.2767988995656</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1531.3767988995642</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1702.1767988995707</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1828.1767988995707</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2510.076798899572</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3073.876798899568</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2880.876798899568</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2299.9767988995663</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1419.7767988995693</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1419.7767988995693</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2839.5535977991385</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2839.5535977991385</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2839.5535977991312</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2839.5535977991167</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768.6</v>
      </c>
      <c r="AJ46" s="252">
        <f t="shared" si="30"/>
        <v>0</v>
      </c>
      <c r="AK46" s="252">
        <f t="shared" si="30"/>
        <v>886.7</v>
      </c>
      <c r="AL46" s="252">
        <f t="shared" si="30"/>
        <v>2932</v>
      </c>
      <c r="AM46" s="252">
        <f t="shared" si="30"/>
        <v>3010.7</v>
      </c>
      <c r="AN46" s="252">
        <f t="shared" si="30"/>
        <v>0</v>
      </c>
      <c r="AO46" s="252">
        <f t="shared" si="30"/>
        <v>3079.8</v>
      </c>
      <c r="AP46" s="252">
        <f t="shared" si="30"/>
        <v>0</v>
      </c>
      <c r="AQ46" s="252">
        <f t="shared" si="30"/>
        <v>864.7</v>
      </c>
      <c r="AR46" s="252">
        <f t="shared" si="30"/>
        <v>0</v>
      </c>
      <c r="AS46" s="252">
        <f t="shared" si="30"/>
        <v>3329</v>
      </c>
      <c r="AT46" s="252">
        <f t="shared" si="30"/>
        <v>1220.5</v>
      </c>
      <c r="AU46" s="252">
        <f t="shared" si="30"/>
        <v>0</v>
      </c>
      <c r="AV46" s="252">
        <f t="shared" si="30"/>
        <v>2249.9</v>
      </c>
      <c r="AW46" s="252">
        <f t="shared" si="30"/>
        <v>2645.1</v>
      </c>
      <c r="AX46" s="252">
        <f t="shared" si="30"/>
        <v>1205.1</v>
      </c>
      <c r="AY46" s="252">
        <f t="shared" si="30"/>
        <v>2110.9</v>
      </c>
      <c r="AZ46" s="252">
        <f t="shared" si="30"/>
        <v>0</v>
      </c>
      <c r="BA46" s="252">
        <f t="shared" si="30"/>
        <v>1160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768.6</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768.6</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886.7</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886.7</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2932.0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2932</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3010.7</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3010.7</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3079.8</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3079.8</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864.7</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864.7</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3329.0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3329</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1220.5</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1220.5</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2249.9</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2249.9</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2645.1</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2645.1</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1205.1</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1205.1</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2110.9</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2110.9</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1160.0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1160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1269.9</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1269.9</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369.4</v>
      </c>
      <c r="W38" s="252">
        <f t="shared" ref="W38:W158" si="23">IF(W$37-$A38&gt;$V$25,$V38,0)</f>
        <v>0</v>
      </c>
      <c r="X38" s="252">
        <f t="shared" ref="X38:BA38" si="22">IF(AND(X$37-$A38&gt;$V$25,SUM($W38:W38)&lt;&gt;$V38),$V38,0)</f>
        <v>369.4</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113.0</v>
      </c>
      <c r="W39" s="252">
        <f t="shared" si="23"/>
        <v>0</v>
      </c>
      <c r="X39" s="252">
        <f t="shared" ref="X39:BA39" si="24">IF(AND(X$37-$A39&gt;$V$25,SUM($W39:W39)&lt;&gt;$V39),$V39,0)</f>
        <v>0</v>
      </c>
      <c r="Y39" s="252">
        <f t="shared" si="24"/>
        <v>113</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2">
        <f t="shared" si="23"/>
        <v>0</v>
      </c>
      <c r="X40" s="252">
        <f t="shared" ref="X40:BA40" si="25">IF(AND(X$37-$A40&gt;$V$25,SUM($W40:W40)&lt;&gt;$V40),$V40,0)</f>
        <v>0</v>
      </c>
      <c r="Y40" s="252">
        <f t="shared" si="25"/>
        <v>0</v>
      </c>
      <c r="Z40" s="252">
        <f t="shared" si="25"/>
        <v>0</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1.8</v>
      </c>
      <c r="W42" s="252">
        <f t="shared" si="23"/>
        <v>0</v>
      </c>
      <c r="X42" s="252">
        <f t="shared" ref="X42:BA42" si="27">IF(AND(X$37-$A42&gt;$V$25,SUM($W42:W42)&lt;&gt;$V42),$V42,0)</f>
        <v>0</v>
      </c>
      <c r="Y42" s="252">
        <f t="shared" si="27"/>
        <v>0</v>
      </c>
      <c r="Z42" s="252">
        <f t="shared" si="27"/>
        <v>0</v>
      </c>
      <c r="AA42" s="252">
        <f t="shared" si="27"/>
        <v>0</v>
      </c>
      <c r="AB42" s="252">
        <f t="shared" si="27"/>
        <v>1.8</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166.5</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166.5</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35.1</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35.1</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132.2</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132.2</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89.4</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89.4</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205.3</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205.3</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94.9</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94.9</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561.0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561</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243.1</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243.1</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141.0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141</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173.7</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173.7</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2.1</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2.1</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96.1</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96.1</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311.5</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311.5</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262.3</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262.3</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171.0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171</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215.1</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215.1</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475.0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475</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329.4</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329.4</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115.8</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115.8</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20.0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20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153.5</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153.5</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36.0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36</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60.0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60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22.0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202.9</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653.3</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771.2</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200.1</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72.9</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430.5</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209.8</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129.1</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225.1</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45.0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66.6</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33.3</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405.3</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112.4</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1.0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0.5</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215.0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581.0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80.5</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1.4</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3.8</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6.3</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0.9</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2.5</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13.2</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0.8</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0.4</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62.0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62.0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25.8</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1.7</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86.9</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28.6</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39147716.21</v>
      </c>
      <c r="C2" s="160">
        <f>C3*1000*'Inflation GDP Population'!C$18/'Inflation GDP Population'!$S$18</f>
        <v>40006388.41</v>
      </c>
      <c r="D2" s="160">
        <f>D3*1000*'Inflation GDP Population'!D$18/'Inflation GDP Population'!$S$18</f>
        <v>40639188.44</v>
      </c>
      <c r="E2" s="160">
        <f>E3*1000*'Inflation GDP Population'!E$18/'Inflation GDP Population'!$S$18</f>
        <v>41393908.51</v>
      </c>
      <c r="F2" s="160">
        <f>F3*1000*'Inflation GDP Population'!F$18/'Inflation GDP Population'!$S$18</f>
        <v>42508315.43</v>
      </c>
      <c r="G2" s="160">
        <f>G3*1000*'Inflation GDP Population'!G$18/'Inflation GDP Population'!$S$18</f>
        <v>43832411.03</v>
      </c>
      <c r="H2" s="160">
        <f>H3*1000*'Inflation GDP Population'!H$18/'Inflation GDP Population'!$S$18</f>
        <v>45158872.79</v>
      </c>
      <c r="I2" s="160">
        <f>I3*1000*'Inflation GDP Population'!I$18/'Inflation GDP Population'!$S$18</f>
        <v>46371978.48</v>
      </c>
      <c r="J2" s="160">
        <f>J3*1000*'Inflation GDP Population'!J$18/'Inflation GDP Population'!$S$18</f>
        <v>47273973.08</v>
      </c>
      <c r="K2" s="160">
        <f>K3*1000*'Inflation GDP Population'!K$18/'Inflation GDP Population'!$S$18</f>
        <v>47634359.86</v>
      </c>
      <c r="L2" s="160">
        <f>L3*1000*'Inflation GDP Population'!L$18/'Inflation GDP Population'!$S$18</f>
        <v>48189420.58</v>
      </c>
      <c r="M2" s="160">
        <f>M3*1000*'Inflation GDP Population'!M$18/'Inflation GDP Population'!$S$18</f>
        <v>49196056.43</v>
      </c>
      <c r="N2" s="160">
        <f>N3*1000*'Inflation GDP Population'!N$18/'Inflation GDP Population'!$S$18</f>
        <v>50139558.54</v>
      </c>
      <c r="O2" s="160">
        <f>O3*1000*'Inflation GDP Population'!O$18/'Inflation GDP Population'!$S$18</f>
        <v>51019472.15</v>
      </c>
      <c r="P2" s="160">
        <f>P3*1000*'Inflation GDP Population'!P$18/'Inflation GDP Population'!$S$18</f>
        <v>51963517.26</v>
      </c>
      <c r="Q2" s="160">
        <f>Q3*1000*'Inflation GDP Population'!Q$18/'Inflation GDP Population'!$S$18</f>
        <v>52504634.96</v>
      </c>
      <c r="R2" s="160">
        <f>R3*1000*'Inflation GDP Population'!R$18/'Inflation GDP Population'!$S$18</f>
        <v>53048203.91</v>
      </c>
      <c r="S2" s="160">
        <f>S3*1000*'Inflation GDP Population'!S$18/'Inflation GDP Population'!$S$18</f>
        <v>54047430.44</v>
      </c>
      <c r="T2" s="160">
        <f>T3*1000*'Inflation GDP Population'!T$18/'Inflation GDP Population'!$S$18</f>
        <v>55363999.15</v>
      </c>
      <c r="U2" s="160">
        <f>U3*1000*'Inflation GDP Population'!U$18/'Inflation GDP Population'!$S$18</f>
        <v>56444094.01</v>
      </c>
      <c r="V2" s="161">
        <f>V3*1000*'Inflation GDP Population'!V$18/'Inflation GDP Population'!$S$18</f>
        <v>57545260.41</v>
      </c>
      <c r="W2" s="160">
        <f>W3*1000*'Inflation GDP Population'!W$18/'Inflation GDP Population'!$S$18</f>
        <v>58667909.44</v>
      </c>
      <c r="X2" s="160">
        <f>X3*1000*'Inflation GDP Population'!X$18/'Inflation GDP Population'!$S$18</f>
        <v>59812460.21</v>
      </c>
      <c r="Y2" s="160">
        <f>Y3*1000*'Inflation GDP Population'!Y$18/'Inflation GDP Population'!$S$18</f>
        <v>60979339.98</v>
      </c>
      <c r="Z2" s="160">
        <f>Z3*1000*'Inflation GDP Population'!Z$18/'Inflation GDP Population'!$S$18</f>
        <v>62168984.38</v>
      </c>
      <c r="AA2" s="160">
        <f>AA3*1000*'Inflation GDP Population'!AA$18/'Inflation GDP Population'!$S$18</f>
        <v>63381837.53</v>
      </c>
      <c r="AB2" s="160">
        <f>AB3*1000*'Inflation GDP Population'!AB$18/'Inflation GDP Population'!$S$18</f>
        <v>64618352.2</v>
      </c>
      <c r="AC2" s="160">
        <f>AC3*1000*'Inflation GDP Population'!AC$18/'Inflation GDP Population'!$S$18</f>
        <v>65878990</v>
      </c>
      <c r="AD2" s="160">
        <f>AD3*1000*'Inflation GDP Population'!AD$18/'Inflation GDP Population'!$S$18</f>
        <v>67164221.55</v>
      </c>
      <c r="AE2" s="160">
        <f>AE3*1000*'Inflation GDP Population'!AE$18/'Inflation GDP Population'!$S$18</f>
        <v>68474526.65</v>
      </c>
      <c r="AF2" s="160">
        <f>AF3*1000*'Inflation GDP Population'!AF$18/'Inflation GDP Population'!$S$18</f>
        <v>69810394.46</v>
      </c>
      <c r="AG2" s="160">
        <f>AG3*1000*'Inflation GDP Population'!AG$18/'Inflation GDP Population'!$S$18</f>
        <v>71172323.68</v>
      </c>
      <c r="AH2" s="160">
        <f>AH3*1000*'Inflation GDP Population'!AH$18/'Inflation GDP Population'!$S$18</f>
        <v>72560822.74</v>
      </c>
      <c r="AI2" s="160">
        <f>AI3*1000*'Inflation GDP Population'!AI$18/'Inflation GDP Population'!$S$18</f>
        <v>73976410</v>
      </c>
      <c r="AJ2" s="160">
        <f>AJ3*1000*'Inflation GDP Population'!AJ$18/'Inflation GDP Population'!$S$18</f>
        <v>75419613.91</v>
      </c>
      <c r="AK2" s="160">
        <f>AK3*1000*'Inflation GDP Population'!AK$18/'Inflation GDP Population'!$S$18</f>
        <v>76890973.25</v>
      </c>
      <c r="AL2" s="160">
        <f>AL3*1000*'Inflation GDP Population'!AL$18/'Inflation GDP Population'!$S$18</f>
        <v>78391037.31</v>
      </c>
      <c r="AM2" s="160">
        <f>AM3*1000*'Inflation GDP Population'!AM$18/'Inflation GDP Population'!$S$18</f>
        <v>79920366.07</v>
      </c>
      <c r="AN2" s="160">
        <f>AN3*1000*'Inflation GDP Population'!AN$18/'Inflation GDP Population'!$S$18</f>
        <v>81479530.48</v>
      </c>
      <c r="AO2" s="160">
        <f>AO3*1000*'Inflation GDP Population'!AO$18/'Inflation GDP Population'!$S$18</f>
        <v>83069112.58</v>
      </c>
      <c r="AP2" s="160">
        <f>AP3*1000*'Inflation GDP Population'!AP$18/'Inflation GDP Population'!$S$18</f>
        <v>84689705.8</v>
      </c>
      <c r="AQ2" s="160">
        <f>AQ3*1000*'Inflation GDP Population'!AQ$18/'Inflation GDP Population'!$S$18</f>
        <v>86341915.13</v>
      </c>
      <c r="AR2" s="160">
        <f>AR3*1000*'Inflation GDP Population'!AR$18/'Inflation GDP Population'!$S$18</f>
        <v>88026357.37</v>
      </c>
      <c r="AS2" s="160">
        <f>AS3*1000*'Inflation GDP Population'!AS$18/'Inflation GDP Population'!$S$18</f>
        <v>89743661.35</v>
      </c>
      <c r="AT2" s="160">
        <f>AT3*1000*'Inflation GDP Population'!AT$18/'Inflation GDP Population'!$S$18</f>
        <v>91494468.17</v>
      </c>
      <c r="AU2" s="160">
        <f>AU3*1000*'Inflation GDP Population'!AU$18/'Inflation GDP Population'!$S$18</f>
        <v>93279431.43</v>
      </c>
      <c r="AV2" s="160">
        <f>AV3*1000*'Inflation GDP Population'!AV$18/'Inflation GDP Population'!$S$18</f>
        <v>95099217.51</v>
      </c>
      <c r="AW2" s="160">
        <f>AW3*1000*'Inflation GDP Population'!AW$18/'Inflation GDP Population'!$S$18</f>
        <v>96954505.74</v>
      </c>
      <c r="AX2" s="160">
        <f>AX3*1000*'Inflation GDP Population'!AX$18/'Inflation GDP Population'!$S$18</f>
        <v>98845988.74</v>
      </c>
      <c r="AY2" s="160">
        <f>AY3*1000*'Inflation GDP Population'!AY$18/'Inflation GDP Population'!$S$18</f>
        <v>100774372.6</v>
      </c>
      <c r="AZ2" s="160">
        <f>AZ3*1000*'Inflation GDP Population'!AZ$18/'Inflation GDP Population'!$S$18</f>
        <v>102740377.3</v>
      </c>
    </row>
    <row r="3" ht="15.0" customHeight="1">
      <c r="A3" s="541" t="s">
        <v>1125</v>
      </c>
      <c r="B3" s="792">
        <f t="shared" ref="B3:U3" si="1">C3</f>
        <v>54047.43044</v>
      </c>
      <c r="C3" s="792">
        <f t="shared" si="1"/>
        <v>54047.43044</v>
      </c>
      <c r="D3" s="792">
        <f t="shared" si="1"/>
        <v>54047.43044</v>
      </c>
      <c r="E3" s="792">
        <f t="shared" si="1"/>
        <v>54047.43044</v>
      </c>
      <c r="F3" s="792">
        <f t="shared" si="1"/>
        <v>54047.43044</v>
      </c>
      <c r="G3" s="792">
        <f t="shared" si="1"/>
        <v>54047.43044</v>
      </c>
      <c r="H3" s="792">
        <f t="shared" si="1"/>
        <v>54047.43044</v>
      </c>
      <c r="I3" s="792">
        <f t="shared" si="1"/>
        <v>54047.43044</v>
      </c>
      <c r="J3" s="792">
        <f t="shared" si="1"/>
        <v>54047.43044</v>
      </c>
      <c r="K3" s="792">
        <f t="shared" si="1"/>
        <v>54047.43044</v>
      </c>
      <c r="L3" s="792">
        <f t="shared" si="1"/>
        <v>54047.43044</v>
      </c>
      <c r="M3" s="792">
        <f t="shared" si="1"/>
        <v>54047.43044</v>
      </c>
      <c r="N3" s="792">
        <f t="shared" si="1"/>
        <v>54047.43044</v>
      </c>
      <c r="O3" s="792">
        <f t="shared" si="1"/>
        <v>54047.43044</v>
      </c>
      <c r="P3" s="792">
        <f t="shared" si="1"/>
        <v>54047.43044</v>
      </c>
      <c r="Q3" s="792">
        <f t="shared" si="1"/>
        <v>54047.43044</v>
      </c>
      <c r="R3" s="792">
        <f t="shared" si="1"/>
        <v>54047.43044</v>
      </c>
      <c r="S3" s="792">
        <f t="shared" si="1"/>
        <v>54047.43044</v>
      </c>
      <c r="T3" s="792">
        <f t="shared" si="1"/>
        <v>54047.43044</v>
      </c>
      <c r="U3" s="792">
        <f t="shared" si="1"/>
        <v>54047.43044</v>
      </c>
      <c r="V3" s="842">
        <f>Inputs!$H$25</f>
        <v>54047.43044</v>
      </c>
      <c r="W3" s="827">
        <f t="shared" ref="W3:AY3" si="2">V$3+($AZ$3-$V$3)/($AZ$1-$V$1)</f>
        <v>54047.43044</v>
      </c>
      <c r="X3" s="827">
        <f t="shared" si="2"/>
        <v>54047.43044</v>
      </c>
      <c r="Y3" s="827">
        <f t="shared" si="2"/>
        <v>54047.43044</v>
      </c>
      <c r="Z3" s="827">
        <f t="shared" si="2"/>
        <v>54047.43044</v>
      </c>
      <c r="AA3" s="827">
        <f t="shared" si="2"/>
        <v>54047.43044</v>
      </c>
      <c r="AB3" s="827">
        <f t="shared" si="2"/>
        <v>54047.43044</v>
      </c>
      <c r="AC3" s="827">
        <f t="shared" si="2"/>
        <v>54047.43044</v>
      </c>
      <c r="AD3" s="827">
        <f t="shared" si="2"/>
        <v>54047.43044</v>
      </c>
      <c r="AE3" s="827">
        <f t="shared" si="2"/>
        <v>54047.43044</v>
      </c>
      <c r="AF3" s="827">
        <f t="shared" si="2"/>
        <v>54047.43044</v>
      </c>
      <c r="AG3" s="827">
        <f t="shared" si="2"/>
        <v>54047.43044</v>
      </c>
      <c r="AH3" s="827">
        <f t="shared" si="2"/>
        <v>54047.43044</v>
      </c>
      <c r="AI3" s="827">
        <f t="shared" si="2"/>
        <v>54047.43044</v>
      </c>
      <c r="AJ3" s="827">
        <f t="shared" si="2"/>
        <v>54047.43044</v>
      </c>
      <c r="AK3" s="827">
        <f t="shared" si="2"/>
        <v>54047.43044</v>
      </c>
      <c r="AL3" s="827">
        <f t="shared" si="2"/>
        <v>54047.43044</v>
      </c>
      <c r="AM3" s="827">
        <f t="shared" si="2"/>
        <v>54047.43044</v>
      </c>
      <c r="AN3" s="827">
        <f t="shared" si="2"/>
        <v>54047.43044</v>
      </c>
      <c r="AO3" s="827">
        <f t="shared" si="2"/>
        <v>54047.43044</v>
      </c>
      <c r="AP3" s="827">
        <f t="shared" si="2"/>
        <v>54047.43044</v>
      </c>
      <c r="AQ3" s="827">
        <f t="shared" si="2"/>
        <v>54047.43044</v>
      </c>
      <c r="AR3" s="827">
        <f t="shared" si="2"/>
        <v>54047.43044</v>
      </c>
      <c r="AS3" s="827">
        <f t="shared" si="2"/>
        <v>54047.43044</v>
      </c>
      <c r="AT3" s="827">
        <f t="shared" si="2"/>
        <v>54047.43044</v>
      </c>
      <c r="AU3" s="827">
        <f t="shared" si="2"/>
        <v>54047.43044</v>
      </c>
      <c r="AV3" s="827">
        <f t="shared" si="2"/>
        <v>54047.43044</v>
      </c>
      <c r="AW3" s="827">
        <f t="shared" si="2"/>
        <v>54047.43044</v>
      </c>
      <c r="AX3" s="827">
        <f t="shared" si="2"/>
        <v>54047.43044</v>
      </c>
      <c r="AY3" s="827">
        <f t="shared" si="2"/>
        <v>54047.43044</v>
      </c>
      <c r="AZ3" s="843">
        <f>Inputs!$H$23</f>
        <v>54047.43044</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563146.2468</v>
      </c>
      <c r="C18" s="160">
        <f>C$19*1000*'Inflation GDP Population'!C$18/'Inflation GDP Population'!$S$18</f>
        <v>575498.3858</v>
      </c>
      <c r="D18" s="160">
        <f>D$19*1000*'Inflation GDP Population'!D$18/'Inflation GDP Population'!$S$18</f>
        <v>584601.3168</v>
      </c>
      <c r="E18" s="160">
        <f>E$19*1000*'Inflation GDP Population'!E$18/'Inflation GDP Population'!$S$18</f>
        <v>595458.0875</v>
      </c>
      <c r="F18" s="160">
        <f>F$19*1000*'Inflation GDP Population'!F$18/'Inflation GDP Population'!$S$18</f>
        <v>611489.0118</v>
      </c>
      <c r="G18" s="160">
        <f>G$19*1000*'Inflation GDP Population'!G$18/'Inflation GDP Population'!$S$18</f>
        <v>630536.3417</v>
      </c>
      <c r="H18" s="160">
        <f>H$19*1000*'Inflation GDP Population'!H$18/'Inflation GDP Population'!$S$18</f>
        <v>649617.7092</v>
      </c>
      <c r="I18" s="160">
        <f>I$19*1000*'Inflation GDP Population'!I$18/'Inflation GDP Population'!$S$18</f>
        <v>667068.4313</v>
      </c>
      <c r="J18" s="160">
        <f>J$19*1000*'Inflation GDP Population'!J$18/'Inflation GDP Population'!$S$18</f>
        <v>680043.7699</v>
      </c>
      <c r="K18" s="160">
        <f>K$19*1000*'Inflation GDP Population'!K$18/'Inflation GDP Population'!$S$18</f>
        <v>685227.9922</v>
      </c>
      <c r="L18" s="160">
        <f>L$19*1000*'Inflation GDP Population'!L$18/'Inflation GDP Population'!$S$18</f>
        <v>693212.6307</v>
      </c>
      <c r="M18" s="160">
        <f>M$19*1000*'Inflation GDP Population'!M$18/'Inflation GDP Population'!$S$18</f>
        <v>707693.2506</v>
      </c>
      <c r="N18" s="160">
        <f>N$19*1000*'Inflation GDP Population'!N$18/'Inflation GDP Population'!$S$18</f>
        <v>721265.6815</v>
      </c>
      <c r="O18" s="160">
        <f>O$19*1000*'Inflation GDP Population'!O$18/'Inflation GDP Population'!$S$18</f>
        <v>733923.3815</v>
      </c>
      <c r="P18" s="160">
        <f>P$19*1000*'Inflation GDP Population'!P$18/'Inflation GDP Population'!$S$18</f>
        <v>747503.6235</v>
      </c>
      <c r="Q18" s="160">
        <f>Q$19*1000*'Inflation GDP Population'!Q$18/'Inflation GDP Population'!$S$18</f>
        <v>755287.6894</v>
      </c>
      <c r="R18" s="160">
        <f>R$19*1000*'Inflation GDP Population'!R$18/'Inflation GDP Population'!$S$18</f>
        <v>763107.0169</v>
      </c>
      <c r="S18" s="160">
        <f>S$19*1000*'Inflation GDP Population'!S$18/'Inflation GDP Population'!$S$18</f>
        <v>777481.0526</v>
      </c>
      <c r="T18" s="160">
        <f>T$19*1000*'Inflation GDP Population'!T$18/'Inflation GDP Population'!$S$18</f>
        <v>796420.107</v>
      </c>
      <c r="U18" s="160">
        <f>U$19*1000*'Inflation GDP Population'!U$18/'Inflation GDP Population'!$S$18</f>
        <v>811957.4468</v>
      </c>
      <c r="V18" s="161">
        <f>V$19*1000*'Inflation GDP Population'!V$18/'Inflation GDP Population'!$S$18</f>
        <v>827797.9041</v>
      </c>
      <c r="W18" s="160">
        <f>W$19*1000*'Inflation GDP Population'!W$18/'Inflation GDP Population'!$S$18</f>
        <v>843947.3925</v>
      </c>
      <c r="X18" s="160">
        <f>X$19*1000*'Inflation GDP Population'!X$18/'Inflation GDP Population'!$S$18</f>
        <v>860411.9408</v>
      </c>
      <c r="Y18" s="160">
        <f>Y$19*1000*'Inflation GDP Population'!Y$18/'Inflation GDP Population'!$S$18</f>
        <v>877197.6956</v>
      </c>
      <c r="Z18" s="160">
        <f>Z$19*1000*'Inflation GDP Population'!Z$18/'Inflation GDP Population'!$S$18</f>
        <v>894310.9233</v>
      </c>
      <c r="AA18" s="160">
        <f>AA$19*1000*'Inflation GDP Population'!AA$18/'Inflation GDP Population'!$S$18</f>
        <v>911758.0125</v>
      </c>
      <c r="AB18" s="160">
        <f>AB$19*1000*'Inflation GDP Population'!AB$18/'Inflation GDP Population'!$S$18</f>
        <v>929545.4765</v>
      </c>
      <c r="AC18" s="160">
        <f>AC$19*1000*'Inflation GDP Population'!AC$18/'Inflation GDP Population'!$S$18</f>
        <v>947679.9557</v>
      </c>
      <c r="AD18" s="160">
        <f>AD$19*1000*'Inflation GDP Population'!AD$18/'Inflation GDP Population'!$S$18</f>
        <v>966168.22</v>
      </c>
      <c r="AE18" s="160">
        <f>AE$19*1000*'Inflation GDP Population'!AE$18/'Inflation GDP Population'!$S$18</f>
        <v>985017.1714</v>
      </c>
      <c r="AF18" s="160">
        <f>AF$19*1000*'Inflation GDP Population'!AF$18/'Inflation GDP Population'!$S$18</f>
        <v>1004233.847</v>
      </c>
      <c r="AG18" s="160">
        <f>AG$19*1000*'Inflation GDP Population'!AG$18/'Inflation GDP Population'!$S$18</f>
        <v>1023825.419</v>
      </c>
      <c r="AH18" s="160">
        <f>AH$19*1000*'Inflation GDP Population'!AH$18/'Inflation GDP Population'!$S$18</f>
        <v>1043799.203</v>
      </c>
      <c r="AI18" s="160">
        <f>AI$19*1000*'Inflation GDP Population'!AI$18/'Inflation GDP Population'!$S$18</f>
        <v>1064162.656</v>
      </c>
      <c r="AJ18" s="160">
        <f>AJ$19*1000*'Inflation GDP Population'!AJ$18/'Inflation GDP Population'!$S$18</f>
        <v>1084923.378</v>
      </c>
      <c r="AK18" s="160">
        <f>AK$19*1000*'Inflation GDP Population'!AK$18/'Inflation GDP Population'!$S$18</f>
        <v>1106089.121</v>
      </c>
      <c r="AL18" s="160">
        <f>AL$19*1000*'Inflation GDP Population'!AL$18/'Inflation GDP Population'!$S$18</f>
        <v>1127667.786</v>
      </c>
      <c r="AM18" s="160">
        <f>AM$19*1000*'Inflation GDP Population'!AM$18/'Inflation GDP Population'!$S$18</f>
        <v>1149667.428</v>
      </c>
      <c r="AN18" s="160">
        <f>AN$19*1000*'Inflation GDP Population'!AN$18/'Inflation GDP Population'!$S$18</f>
        <v>1172096.261</v>
      </c>
      <c r="AO18" s="160">
        <f>AO$19*1000*'Inflation GDP Population'!AO$18/'Inflation GDP Population'!$S$18</f>
        <v>1194962.657</v>
      </c>
      <c r="AP18" s="160">
        <f>AP$19*1000*'Inflation GDP Population'!AP$18/'Inflation GDP Population'!$S$18</f>
        <v>1218275.153</v>
      </c>
      <c r="AQ18" s="160">
        <f>AQ$19*1000*'Inflation GDP Population'!AQ$18/'Inflation GDP Population'!$S$18</f>
        <v>1242042.453</v>
      </c>
      <c r="AR18" s="160">
        <f>AR$19*1000*'Inflation GDP Population'!AR$18/'Inflation GDP Population'!$S$18</f>
        <v>1266273.427</v>
      </c>
      <c r="AS18" s="160">
        <f>AS$19*1000*'Inflation GDP Population'!AS$18/'Inflation GDP Population'!$S$18</f>
        <v>1290977.124</v>
      </c>
      <c r="AT18" s="160">
        <f>AT$19*1000*'Inflation GDP Population'!AT$18/'Inflation GDP Population'!$S$18</f>
        <v>1316162.764</v>
      </c>
      <c r="AU18" s="160">
        <f>AU$19*1000*'Inflation GDP Population'!AU$18/'Inflation GDP Population'!$S$18</f>
        <v>1341839.75</v>
      </c>
      <c r="AV18" s="160">
        <f>AV$19*1000*'Inflation GDP Population'!AV$18/'Inflation GDP Population'!$S$18</f>
        <v>1368017.668</v>
      </c>
      <c r="AW18" s="160">
        <f>AW$19*1000*'Inflation GDP Population'!AW$18/'Inflation GDP Population'!$S$18</f>
        <v>1394706.29</v>
      </c>
      <c r="AX18" s="160">
        <f>AX$19*1000*'Inflation GDP Population'!AX$18/'Inflation GDP Population'!$S$18</f>
        <v>1421915.579</v>
      </c>
      <c r="AY18" s="160">
        <f>AY$19*1000*'Inflation GDP Population'!AY$18/'Inflation GDP Population'!$S$18</f>
        <v>1449655.695</v>
      </c>
      <c r="AZ18" s="160">
        <f>AZ$19*1000*'Inflation GDP Population'!AZ$18/'Inflation GDP Population'!$S$18</f>
        <v>1477936.991</v>
      </c>
    </row>
    <row r="19" ht="15.0" customHeight="1">
      <c r="A19" s="541" t="s">
        <v>1126</v>
      </c>
      <c r="B19" s="177">
        <f t="shared" ref="B19:U19" si="7">C19</f>
        <v>777.4810526</v>
      </c>
      <c r="C19" s="177">
        <f t="shared" si="7"/>
        <v>777.4810526</v>
      </c>
      <c r="D19" s="177">
        <f t="shared" si="7"/>
        <v>777.4810526</v>
      </c>
      <c r="E19" s="177">
        <f t="shared" si="7"/>
        <v>777.4810526</v>
      </c>
      <c r="F19" s="177">
        <f t="shared" si="7"/>
        <v>777.4810526</v>
      </c>
      <c r="G19" s="177">
        <f t="shared" si="7"/>
        <v>777.4810526</v>
      </c>
      <c r="H19" s="177">
        <f t="shared" si="7"/>
        <v>777.4810526</v>
      </c>
      <c r="I19" s="177">
        <f t="shared" si="7"/>
        <v>777.4810526</v>
      </c>
      <c r="J19" s="177">
        <f t="shared" si="7"/>
        <v>777.4810526</v>
      </c>
      <c r="K19" s="177">
        <f t="shared" si="7"/>
        <v>777.4810526</v>
      </c>
      <c r="L19" s="177">
        <f t="shared" si="7"/>
        <v>777.4810526</v>
      </c>
      <c r="M19" s="177">
        <f t="shared" si="7"/>
        <v>777.4810526</v>
      </c>
      <c r="N19" s="177">
        <f t="shared" si="7"/>
        <v>777.4810526</v>
      </c>
      <c r="O19" s="177">
        <f t="shared" si="7"/>
        <v>777.4810526</v>
      </c>
      <c r="P19" s="177">
        <f t="shared" si="7"/>
        <v>777.4810526</v>
      </c>
      <c r="Q19" s="177">
        <f t="shared" si="7"/>
        <v>777.4810526</v>
      </c>
      <c r="R19" s="177">
        <f t="shared" si="7"/>
        <v>777.4810526</v>
      </c>
      <c r="S19" s="177">
        <f t="shared" si="7"/>
        <v>777.4810526</v>
      </c>
      <c r="T19" s="177">
        <f t="shared" si="7"/>
        <v>777.4810526</v>
      </c>
      <c r="U19" s="177">
        <f t="shared" si="7"/>
        <v>777.4810526</v>
      </c>
      <c r="V19" s="845">
        <f>Inputs!$H$26</f>
        <v>777.4810526</v>
      </c>
      <c r="W19" s="177">
        <f t="shared" ref="W19:AY19" si="8">V$19+($AZ$19-$V$19)/($AZ$1-$V$1)</f>
        <v>777.4810526</v>
      </c>
      <c r="X19" s="177">
        <f t="shared" si="8"/>
        <v>777.4810526</v>
      </c>
      <c r="Y19" s="177">
        <f t="shared" si="8"/>
        <v>777.4810526</v>
      </c>
      <c r="Z19" s="177">
        <f t="shared" si="8"/>
        <v>777.4810526</v>
      </c>
      <c r="AA19" s="177">
        <f t="shared" si="8"/>
        <v>777.4810526</v>
      </c>
      <c r="AB19" s="177">
        <f t="shared" si="8"/>
        <v>777.4810526</v>
      </c>
      <c r="AC19" s="177">
        <f t="shared" si="8"/>
        <v>777.4810526</v>
      </c>
      <c r="AD19" s="177">
        <f t="shared" si="8"/>
        <v>777.4810526</v>
      </c>
      <c r="AE19" s="177">
        <f t="shared" si="8"/>
        <v>777.4810526</v>
      </c>
      <c r="AF19" s="177">
        <f t="shared" si="8"/>
        <v>777.4810526</v>
      </c>
      <c r="AG19" s="177">
        <f t="shared" si="8"/>
        <v>777.4810526</v>
      </c>
      <c r="AH19" s="177">
        <f t="shared" si="8"/>
        <v>777.4810526</v>
      </c>
      <c r="AI19" s="177">
        <f t="shared" si="8"/>
        <v>777.4810526</v>
      </c>
      <c r="AJ19" s="177">
        <f t="shared" si="8"/>
        <v>777.4810526</v>
      </c>
      <c r="AK19" s="177">
        <f t="shared" si="8"/>
        <v>777.4810526</v>
      </c>
      <c r="AL19" s="177">
        <f t="shared" si="8"/>
        <v>777.4810526</v>
      </c>
      <c r="AM19" s="177">
        <f t="shared" si="8"/>
        <v>777.4810526</v>
      </c>
      <c r="AN19" s="177">
        <f t="shared" si="8"/>
        <v>777.4810526</v>
      </c>
      <c r="AO19" s="177">
        <f t="shared" si="8"/>
        <v>777.4810526</v>
      </c>
      <c r="AP19" s="177">
        <f t="shared" si="8"/>
        <v>777.4810526</v>
      </c>
      <c r="AQ19" s="177">
        <f t="shared" si="8"/>
        <v>777.4810526</v>
      </c>
      <c r="AR19" s="177">
        <f t="shared" si="8"/>
        <v>777.4810526</v>
      </c>
      <c r="AS19" s="177">
        <f t="shared" si="8"/>
        <v>777.4810526</v>
      </c>
      <c r="AT19" s="177">
        <f t="shared" si="8"/>
        <v>777.4810526</v>
      </c>
      <c r="AU19" s="177">
        <f t="shared" si="8"/>
        <v>777.4810526</v>
      </c>
      <c r="AV19" s="177">
        <f t="shared" si="8"/>
        <v>777.4810526</v>
      </c>
      <c r="AW19" s="177">
        <f t="shared" si="8"/>
        <v>777.4810526</v>
      </c>
      <c r="AX19" s="177">
        <f t="shared" si="8"/>
        <v>777.4810526</v>
      </c>
      <c r="AY19" s="177">
        <f t="shared" si="8"/>
        <v>777.4810526</v>
      </c>
      <c r="AZ19" s="845">
        <f>Inputs!$H$24</f>
        <v>777.4810526</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21.97312887</v>
      </c>
      <c r="C20" s="177">
        <f t="shared" si="12"/>
        <v>22.38829438</v>
      </c>
      <c r="D20" s="177">
        <f t="shared" si="12"/>
        <v>22.81130413</v>
      </c>
      <c r="E20" s="177">
        <f t="shared" si="12"/>
        <v>23.24230632</v>
      </c>
      <c r="F20" s="177">
        <f t="shared" si="12"/>
        <v>23.68145198</v>
      </c>
      <c r="G20" s="177">
        <f t="shared" si="12"/>
        <v>24.12889495</v>
      </c>
      <c r="H20" s="177">
        <f t="shared" si="12"/>
        <v>24.58479202</v>
      </c>
      <c r="I20" s="177">
        <f t="shared" si="12"/>
        <v>25.04930292</v>
      </c>
      <c r="J20" s="177">
        <f t="shared" si="12"/>
        <v>25.52259039</v>
      </c>
      <c r="K20" s="177">
        <f t="shared" si="12"/>
        <v>26.00482027</v>
      </c>
      <c r="L20" s="177">
        <f t="shared" si="12"/>
        <v>26.49616152</v>
      </c>
      <c r="M20" s="177">
        <f t="shared" si="12"/>
        <v>26.99678629</v>
      </c>
      <c r="N20" s="177">
        <f t="shared" si="12"/>
        <v>27.50686997</v>
      </c>
      <c r="O20" s="177">
        <f t="shared" si="12"/>
        <v>28.0265913</v>
      </c>
      <c r="P20" s="177">
        <f t="shared" si="12"/>
        <v>28.55613237</v>
      </c>
      <c r="Q20" s="177">
        <f t="shared" si="12"/>
        <v>29.09567872</v>
      </c>
      <c r="R20" s="177">
        <f t="shared" si="12"/>
        <v>29.64541938</v>
      </c>
      <c r="S20" s="177">
        <f t="shared" si="12"/>
        <v>30.20554697</v>
      </c>
      <c r="T20" s="177">
        <f t="shared" si="12"/>
        <v>30.77625774</v>
      </c>
      <c r="U20" s="177">
        <f t="shared" si="12"/>
        <v>31.35775166</v>
      </c>
      <c r="V20" s="715">
        <f>if(Model!W2025&gt;0,V18*Model!W2024/(Model!W2025*10^6)+V19,V19)</f>
        <v>31.95023247</v>
      </c>
      <c r="W20" s="177">
        <f t="shared" ref="W20:AZ20" si="13">V20*(1+V40-V21)</f>
        <v>32.55390774</v>
      </c>
      <c r="X20" s="177">
        <f t="shared" si="13"/>
        <v>33.168989</v>
      </c>
      <c r="Y20" s="177">
        <f t="shared" si="13"/>
        <v>33.79569176</v>
      </c>
      <c r="Z20" s="177">
        <f t="shared" si="13"/>
        <v>34.43423558</v>
      </c>
      <c r="AA20" s="177">
        <f t="shared" si="13"/>
        <v>35.0848442</v>
      </c>
      <c r="AB20" s="177">
        <f t="shared" si="13"/>
        <v>35.74774557</v>
      </c>
      <c r="AC20" s="177">
        <f t="shared" si="13"/>
        <v>36.42317197</v>
      </c>
      <c r="AD20" s="177">
        <f t="shared" si="13"/>
        <v>37.11136002</v>
      </c>
      <c r="AE20" s="177">
        <f t="shared" si="13"/>
        <v>37.81255087</v>
      </c>
      <c r="AF20" s="177">
        <f t="shared" si="13"/>
        <v>38.52699018</v>
      </c>
      <c r="AG20" s="177">
        <f t="shared" si="13"/>
        <v>39.25492828</v>
      </c>
      <c r="AH20" s="177">
        <f t="shared" si="13"/>
        <v>39.99662021</v>
      </c>
      <c r="AI20" s="177">
        <f t="shared" si="13"/>
        <v>40.75232585</v>
      </c>
      <c r="AJ20" s="177">
        <f t="shared" si="13"/>
        <v>41.52230997</v>
      </c>
      <c r="AK20" s="177">
        <f t="shared" si="13"/>
        <v>42.30684235</v>
      </c>
      <c r="AL20" s="177">
        <f t="shared" si="13"/>
        <v>43.10619787</v>
      </c>
      <c r="AM20" s="177">
        <f t="shared" si="13"/>
        <v>43.92065661</v>
      </c>
      <c r="AN20" s="177">
        <f t="shared" si="13"/>
        <v>44.75050392</v>
      </c>
      <c r="AO20" s="177">
        <f t="shared" si="13"/>
        <v>45.59603056</v>
      </c>
      <c r="AP20" s="177">
        <f t="shared" si="13"/>
        <v>46.45753279</v>
      </c>
      <c r="AQ20" s="177">
        <f t="shared" si="13"/>
        <v>47.33531244</v>
      </c>
      <c r="AR20" s="177">
        <f t="shared" si="13"/>
        <v>48.22967707</v>
      </c>
      <c r="AS20" s="177">
        <f t="shared" si="13"/>
        <v>49.14094004</v>
      </c>
      <c r="AT20" s="177">
        <f t="shared" si="13"/>
        <v>50.06942062</v>
      </c>
      <c r="AU20" s="177">
        <f t="shared" si="13"/>
        <v>51.01544414</v>
      </c>
      <c r="AV20" s="177">
        <f t="shared" si="13"/>
        <v>51.97934205</v>
      </c>
      <c r="AW20" s="177">
        <f t="shared" si="13"/>
        <v>52.96145208</v>
      </c>
      <c r="AX20" s="177">
        <f t="shared" si="13"/>
        <v>53.96211833</v>
      </c>
      <c r="AY20" s="177">
        <f t="shared" si="13"/>
        <v>54.9816914</v>
      </c>
      <c r="AZ20" s="177">
        <f t="shared" si="13"/>
        <v>56.02052853</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3.226130363</v>
      </c>
      <c r="X23" s="859">
        <f>X25*(1+X24)*'Inflation GDP Population'!X$18/'Inflation GDP Population'!$S$18</f>
        <v>3.258139354</v>
      </c>
      <c r="Y23" s="859">
        <f>Y25*(1+Y24)*'Inflation GDP Population'!Y$18/'Inflation GDP Population'!$S$18</f>
        <v>3.290169404</v>
      </c>
      <c r="Z23" s="859">
        <f>Z25*(1+Z24)*'Inflation GDP Population'!Z$18/'Inflation GDP Population'!$S$18</f>
        <v>3.322209153</v>
      </c>
      <c r="AA23" s="859">
        <f>AA25*(1+AA24)*'Inflation GDP Population'!AA$18/'Inflation GDP Population'!$S$18</f>
        <v>3.354246789</v>
      </c>
      <c r="AB23" s="859">
        <f>AB25*(1+AB24)*'Inflation GDP Population'!AB$18/'Inflation GDP Population'!$S$18</f>
        <v>3.386270035</v>
      </c>
      <c r="AC23" s="859">
        <f>AC25*(1+AC24)*'Inflation GDP Population'!AC$18/'Inflation GDP Population'!$S$18</f>
        <v>3.418266135</v>
      </c>
      <c r="AD23" s="859">
        <f>AD25*(1+AD24)*'Inflation GDP Population'!AD$18/'Inflation GDP Population'!$S$18</f>
        <v>3.450221843</v>
      </c>
      <c r="AE23" s="859">
        <f>AE25*(1+AE24)*'Inflation GDP Population'!AE$18/'Inflation GDP Population'!$S$18</f>
        <v>3.482123404</v>
      </c>
      <c r="AF23" s="859">
        <f>AF25*(1+AF24)*'Inflation GDP Population'!AF$18/'Inflation GDP Population'!$S$18</f>
        <v>3.513956544</v>
      </c>
      <c r="AG23" s="859">
        <f>AG25*(1+AG24)*'Inflation GDP Population'!AG$18/'Inflation GDP Population'!$S$18</f>
        <v>3.545706452</v>
      </c>
      <c r="AH23" s="859">
        <f>AH25*(1+AH24)*'Inflation GDP Population'!AH$18/'Inflation GDP Population'!$S$18</f>
        <v>3.577357764</v>
      </c>
      <c r="AI23" s="859">
        <f>AI25*(1+AI24)*'Inflation GDP Population'!AI$18/'Inflation GDP Population'!$S$18</f>
        <v>3.608894548</v>
      </c>
      <c r="AJ23" s="859">
        <f>AJ25*(1+AJ24)*'Inflation GDP Population'!AJ$18/'Inflation GDP Population'!$S$18</f>
        <v>3.640300291</v>
      </c>
      <c r="AK23" s="859">
        <f>AK25*(1+AK24)*'Inflation GDP Population'!AK$18/'Inflation GDP Population'!$S$18</f>
        <v>3.671557876</v>
      </c>
      <c r="AL23" s="859">
        <f>AL25*(1+AL24)*'Inflation GDP Population'!AL$18/'Inflation GDP Population'!$S$18</f>
        <v>3.702649569</v>
      </c>
      <c r="AM23" s="859">
        <f>AM25*(1+AM24)*'Inflation GDP Population'!AM$18/'Inflation GDP Population'!$S$18</f>
        <v>3.733557001</v>
      </c>
      <c r="AN23" s="859">
        <f>AN25*(1+AN24)*'Inflation GDP Population'!AN$18/'Inflation GDP Population'!$S$18</f>
        <v>3.764261148</v>
      </c>
      <c r="AO23" s="859">
        <f>AO25*(1+AO24)*'Inflation GDP Population'!AO$18/'Inflation GDP Population'!$S$18</f>
        <v>3.794742317</v>
      </c>
      <c r="AP23" s="859">
        <f>AP25*(1+AP24)*'Inflation GDP Population'!AP$18/'Inflation GDP Population'!$S$18</f>
        <v>3.82498012</v>
      </c>
      <c r="AQ23" s="859">
        <f>AQ25*(1+AQ24)*'Inflation GDP Population'!AQ$18/'Inflation GDP Population'!$S$18</f>
        <v>3.854953461</v>
      </c>
      <c r="AR23" s="859">
        <f>AR25*(1+AR24)*'Inflation GDP Population'!AR$18/'Inflation GDP Population'!$S$18</f>
        <v>3.884640512</v>
      </c>
      <c r="AS23" s="859">
        <f>AS25*(1+AS24)*'Inflation GDP Population'!AS$18/'Inflation GDP Population'!$S$18</f>
        <v>3.914018695</v>
      </c>
      <c r="AT23" s="859">
        <f>AT25*(1+AT24)*'Inflation GDP Population'!AT$18/'Inflation GDP Population'!$S$18</f>
        <v>3.943064661</v>
      </c>
      <c r="AU23" s="859">
        <f>AU25*(1+AU24)*'Inflation GDP Population'!AU$18/'Inflation GDP Population'!$S$18</f>
        <v>3.971754264</v>
      </c>
      <c r="AV23" s="859">
        <f>AV25*(1+AV24)*'Inflation GDP Population'!AV$18/'Inflation GDP Population'!$S$18</f>
        <v>4.000062546</v>
      </c>
      <c r="AW23" s="859">
        <f>AW25*(1+AW24)*'Inflation GDP Population'!AW$18/'Inflation GDP Population'!$S$18</f>
        <v>4.02796371</v>
      </c>
      <c r="AX23" s="859">
        <f>AX25*(1+AX24)*'Inflation GDP Population'!AX$18/'Inflation GDP Population'!$S$18</f>
        <v>4.055431095</v>
      </c>
      <c r="AY23" s="859">
        <f>AY25*(1+AY24)*'Inflation GDP Population'!AY$18/'Inflation GDP Population'!$S$18</f>
        <v>4.082437158</v>
      </c>
      <c r="AZ23" s="859">
        <f>AZ25*(1+AZ24)*'Inflation GDP Population'!AZ$18/'Inflation GDP Population'!$S$18</f>
        <v>4.108953445</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2.972051638</v>
      </c>
      <c r="X25" s="177">
        <f t="shared" si="20"/>
        <v>2.944103277</v>
      </c>
      <c r="Y25" s="177">
        <f t="shared" si="20"/>
        <v>2.916154915</v>
      </c>
      <c r="Z25" s="177">
        <f t="shared" si="20"/>
        <v>2.888206554</v>
      </c>
      <c r="AA25" s="177">
        <f t="shared" si="20"/>
        <v>2.860258192</v>
      </c>
      <c r="AB25" s="177">
        <f t="shared" si="20"/>
        <v>2.83230983</v>
      </c>
      <c r="AC25" s="177">
        <f t="shared" si="20"/>
        <v>2.804361469</v>
      </c>
      <c r="AD25" s="177">
        <f t="shared" si="20"/>
        <v>2.776413107</v>
      </c>
      <c r="AE25" s="177">
        <f t="shared" si="20"/>
        <v>2.748464746</v>
      </c>
      <c r="AF25" s="177">
        <f t="shared" si="20"/>
        <v>2.720516384</v>
      </c>
      <c r="AG25" s="177">
        <f t="shared" si="20"/>
        <v>2.692568022</v>
      </c>
      <c r="AH25" s="177">
        <f t="shared" si="20"/>
        <v>2.664619661</v>
      </c>
      <c r="AI25" s="177">
        <f t="shared" si="20"/>
        <v>2.636671299</v>
      </c>
      <c r="AJ25" s="177">
        <f t="shared" si="20"/>
        <v>2.608722938</v>
      </c>
      <c r="AK25" s="177">
        <f t="shared" si="20"/>
        <v>2.580774576</v>
      </c>
      <c r="AL25" s="177">
        <f t="shared" si="20"/>
        <v>2.552826214</v>
      </c>
      <c r="AM25" s="177">
        <f t="shared" si="20"/>
        <v>2.524877853</v>
      </c>
      <c r="AN25" s="177">
        <f t="shared" si="20"/>
        <v>2.496929491</v>
      </c>
      <c r="AO25" s="177">
        <f t="shared" si="20"/>
        <v>2.46898113</v>
      </c>
      <c r="AP25" s="177">
        <f t="shared" si="20"/>
        <v>2.441032768</v>
      </c>
      <c r="AQ25" s="177">
        <f t="shared" si="20"/>
        <v>2.413084406</v>
      </c>
      <c r="AR25" s="177">
        <f t="shared" si="20"/>
        <v>2.385136045</v>
      </c>
      <c r="AS25" s="177">
        <f t="shared" si="20"/>
        <v>2.357187683</v>
      </c>
      <c r="AT25" s="177">
        <f t="shared" si="20"/>
        <v>2.329239322</v>
      </c>
      <c r="AU25" s="177">
        <f t="shared" si="20"/>
        <v>2.30129096</v>
      </c>
      <c r="AV25" s="177">
        <f t="shared" si="20"/>
        <v>2.273342598</v>
      </c>
      <c r="AW25" s="177">
        <f t="shared" si="20"/>
        <v>2.245394237</v>
      </c>
      <c r="AX25" s="177">
        <f t="shared" si="20"/>
        <v>2.217445875</v>
      </c>
      <c r="AY25" s="177">
        <f t="shared" si="20"/>
        <v>2.189497514</v>
      </c>
      <c r="AZ25" s="865">
        <f>Inputs!$H$22</f>
        <v>2.161549152</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10.0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17.5</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7.5</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7.5</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80.0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32.5</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15.6</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77.0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22.0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15.6</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62.3</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69.9</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85.9</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102.6</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136.0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30.0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15.0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86.0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1.6</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120.0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103.0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15.9</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137.5</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168.8</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129.6</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283.0</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83.4</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169.5</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177.5</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3.2</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49.7</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13.0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82.8</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106.5</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2.0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0.9</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5.1</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25.0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7.7</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61.2</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21.5</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9.6</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17.4</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109.7</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98.6</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49.4</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172.1</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96.9</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46.1</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29.4</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134.0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1883.6</v>
      </c>
      <c r="X38" s="252">
        <f t="shared" si="22"/>
        <v>180</v>
      </c>
      <c r="Y38" s="252">
        <f t="shared" si="22"/>
        <v>26.8</v>
      </c>
      <c r="Z38" s="252">
        <f t="shared" si="22"/>
        <v>1.7</v>
      </c>
      <c r="AA38" s="252">
        <f t="shared" si="22"/>
        <v>16.9</v>
      </c>
      <c r="AB38" s="252">
        <f t="shared" si="22"/>
        <v>5.2</v>
      </c>
      <c r="AC38" s="252">
        <f t="shared" si="22"/>
        <v>12.5</v>
      </c>
      <c r="AD38" s="252">
        <f t="shared" si="22"/>
        <v>1.5</v>
      </c>
      <c r="AE38" s="252">
        <f t="shared" si="22"/>
        <v>1.6</v>
      </c>
      <c r="AF38" s="252">
        <f t="shared" si="22"/>
        <v>47.3</v>
      </c>
      <c r="AG38" s="252">
        <f t="shared" si="22"/>
        <v>3</v>
      </c>
      <c r="AH38" s="252">
        <f t="shared" si="22"/>
        <v>106</v>
      </c>
      <c r="AI38" s="252">
        <f t="shared" si="22"/>
        <v>28.2</v>
      </c>
      <c r="AJ38" s="252">
        <f t="shared" si="22"/>
        <v>19.4</v>
      </c>
      <c r="AK38" s="252">
        <f t="shared" si="22"/>
        <v>24.6</v>
      </c>
      <c r="AL38" s="252">
        <f t="shared" si="22"/>
        <v>16.9</v>
      </c>
      <c r="AM38" s="252">
        <f t="shared" si="22"/>
        <v>19</v>
      </c>
      <c r="AN38" s="252">
        <f t="shared" si="22"/>
        <v>23.4</v>
      </c>
      <c r="AO38" s="252">
        <f t="shared" si="22"/>
        <v>23.2</v>
      </c>
      <c r="AP38" s="252">
        <f t="shared" si="22"/>
        <v>10.1</v>
      </c>
      <c r="AQ38" s="252">
        <f t="shared" si="22"/>
        <v>1.3</v>
      </c>
      <c r="AR38" s="252">
        <f t="shared" si="22"/>
        <v>0</v>
      </c>
      <c r="AS38" s="252">
        <f t="shared" si="22"/>
        <v>10.5</v>
      </c>
      <c r="AT38" s="252">
        <f t="shared" si="22"/>
        <v>3.6</v>
      </c>
      <c r="AU38" s="252">
        <f t="shared" si="22"/>
        <v>19.9</v>
      </c>
      <c r="AV38" s="252">
        <f t="shared" si="22"/>
        <v>1.2</v>
      </c>
      <c r="AW38" s="252">
        <f t="shared" si="22"/>
        <v>0.7</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38.1</v>
      </c>
      <c r="W72" s="252">
        <f t="shared" si="24"/>
        <v>38.1</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0.0</v>
      </c>
      <c r="W73" s="252">
        <f t="shared" si="24"/>
        <v>0</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2.0</v>
      </c>
      <c r="W74" s="252">
        <f t="shared" si="24"/>
        <v>2</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1.0</v>
      </c>
      <c r="W77" s="252">
        <f t="shared" si="24"/>
        <v>1</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26.3</v>
      </c>
      <c r="W78" s="252">
        <f t="shared" si="24"/>
        <v>26.3</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116.2</v>
      </c>
      <c r="W80" s="252">
        <f t="shared" si="24"/>
        <v>116.2</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153.6</v>
      </c>
      <c r="W81" s="252">
        <f t="shared" si="24"/>
        <v>153.6</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702.8</v>
      </c>
      <c r="W82" s="252">
        <f t="shared" si="24"/>
        <v>702.8</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185.9</v>
      </c>
      <c r="W83" s="252">
        <f t="shared" si="24"/>
        <v>185.9</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355.6</v>
      </c>
      <c r="W84" s="252">
        <f t="shared" si="24"/>
        <v>355.6</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1.2</v>
      </c>
      <c r="W85" s="252">
        <f t="shared" si="24"/>
        <v>1.2</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35.3</v>
      </c>
      <c r="W86" s="252">
        <f t="shared" si="24"/>
        <v>35.3</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1.1</v>
      </c>
      <c r="W88" s="252">
        <f t="shared" si="24"/>
        <v>1.1</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64.7</v>
      </c>
      <c r="W89" s="252">
        <f t="shared" si="24"/>
        <v>64.7</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52.8</v>
      </c>
      <c r="W90" s="252">
        <f t="shared" si="24"/>
        <v>52.8</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0.3</v>
      </c>
      <c r="W91" s="252">
        <f t="shared" si="24"/>
        <v>0.3</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1.4</v>
      </c>
      <c r="W92" s="252">
        <f t="shared" si="24"/>
        <v>1.4</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7.5</v>
      </c>
      <c r="W94" s="252">
        <f t="shared" si="24"/>
        <v>7.5</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1.5</v>
      </c>
      <c r="W96" s="252">
        <f t="shared" si="24"/>
        <v>1.5</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15.2</v>
      </c>
      <c r="W97" s="252">
        <f t="shared" si="24"/>
        <v>15.2</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57.0</v>
      </c>
      <c r="W98" s="252">
        <f t="shared" si="24"/>
        <v>57</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64.1</v>
      </c>
      <c r="W99" s="252">
        <f t="shared" si="24"/>
        <v>64.1</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180.0</v>
      </c>
      <c r="W100" s="252">
        <f t="shared" si="24"/>
        <v>0</v>
      </c>
      <c r="X100" s="252">
        <f t="shared" ref="X100:BA100" si="84">IF(AND(X$39-$A100&gt;$V$26,SUM($W100:W100)&lt;&gt;$V100),$V100,0)</f>
        <v>180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26.8</v>
      </c>
      <c r="W101" s="252">
        <f t="shared" si="24"/>
        <v>0</v>
      </c>
      <c r="X101" s="252">
        <f t="shared" ref="X101:BA101" si="85">IF(AND(X$39-$A101&gt;$V$26,SUM($W101:W101)&lt;&gt;$V101),$V101,0)</f>
        <v>0</v>
      </c>
      <c r="Y101" s="252">
        <f t="shared" si="85"/>
        <v>26.8</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1.7</v>
      </c>
      <c r="W102" s="252">
        <f t="shared" si="24"/>
        <v>0</v>
      </c>
      <c r="X102" s="252">
        <f t="shared" ref="X102:BA102" si="86">IF(AND(X$39-$A102&gt;$V$26,SUM($W102:W102)&lt;&gt;$V102),$V102,0)</f>
        <v>0</v>
      </c>
      <c r="Y102" s="252">
        <f t="shared" si="86"/>
        <v>0</v>
      </c>
      <c r="Z102" s="252">
        <f t="shared" si="86"/>
        <v>1.7</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16.9</v>
      </c>
      <c r="W103" s="252">
        <f t="shared" si="24"/>
        <v>0</v>
      </c>
      <c r="X103" s="252">
        <f t="shared" ref="X103:BA103" si="87">IF(AND(X$39-$A103&gt;$V$26,SUM($W103:W103)&lt;&gt;$V103),$V103,0)</f>
        <v>0</v>
      </c>
      <c r="Y103" s="252">
        <f t="shared" si="87"/>
        <v>0</v>
      </c>
      <c r="Z103" s="252">
        <f t="shared" si="87"/>
        <v>0</v>
      </c>
      <c r="AA103" s="252">
        <f t="shared" si="87"/>
        <v>16.9</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5.2</v>
      </c>
      <c r="W104" s="252">
        <f t="shared" si="24"/>
        <v>0</v>
      </c>
      <c r="X104" s="252">
        <f t="shared" ref="X104:BA104" si="88">IF(AND(X$39-$A104&gt;$V$26,SUM($W104:W104)&lt;&gt;$V104),$V104,0)</f>
        <v>0</v>
      </c>
      <c r="Y104" s="252">
        <f t="shared" si="88"/>
        <v>0</v>
      </c>
      <c r="Z104" s="252">
        <f t="shared" si="88"/>
        <v>0</v>
      </c>
      <c r="AA104" s="252">
        <f t="shared" si="88"/>
        <v>0</v>
      </c>
      <c r="AB104" s="252">
        <f t="shared" si="88"/>
        <v>5.2</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12.5</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12.5</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1.5</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1.5</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1.6</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1.6</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47.3</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47.3</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3.0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3</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106.0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106</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28.2</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28.2</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19.4</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19.4</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24.6</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24.6</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16.9</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16.9</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19.0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19</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23.4</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23.4</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23.2</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23.2</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10.1</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10.1</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1.3</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1.3</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10.5</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10.5</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3.6</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3.6</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19.9</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19.9</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1.2</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1.2</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0.7</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0.7</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1</v>
      </c>
      <c r="AI46" s="252">
        <f t="shared" si="34"/>
        <v>0</v>
      </c>
      <c r="AJ46" s="252">
        <f t="shared" si="34"/>
        <v>2</v>
      </c>
      <c r="AK46" s="252">
        <f t="shared" si="34"/>
        <v>4</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0</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1.0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1</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2.0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2</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4.0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4</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0.0</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52">
        <f t="shared" si="140"/>
        <v>0</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3.499999999999999</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